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. godina\Finansijski plan\"/>
    </mc:Choice>
  </mc:AlternateContent>
  <xr:revisionPtr revIDLastSave="0" documentId="13_ncr:1_{B8CCA707-ADA8-4170-B6A8-2B316B032E80}" xr6:coauthVersionLast="47" xr6:coauthVersionMax="47" xr10:uidLastSave="{00000000-0000-0000-0000-000000000000}"/>
  <bookViews>
    <workbookView xWindow="-120" yWindow="-120" windowWidth="25440" windowHeight="15390" xr2:uid="{34CD3446-EC66-453F-8C14-D41F3A2CC8B8}"/>
  </bookViews>
  <sheets>
    <sheet name="2023" sheetId="6" r:id="rId1"/>
    <sheet name="Приходи" sheetId="2" r:id="rId2"/>
    <sheet name="Расходи" sheetId="3" r:id="rId3"/>
  </sheets>
  <externalReferences>
    <externalReference r:id="rId4"/>
    <externalReference r:id="rId5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1" i="6" l="1"/>
  <c r="H302" i="6"/>
  <c r="H293" i="6"/>
  <c r="H292" i="6"/>
  <c r="H260" i="6" l="1"/>
  <c r="H258" i="6"/>
  <c r="G231" i="6"/>
  <c r="J275" i="6"/>
  <c r="J274" i="6"/>
  <c r="H132" i="6"/>
  <c r="H273" i="6"/>
  <c r="J250" i="6"/>
  <c r="J277" i="6"/>
  <c r="H272" i="6"/>
  <c r="J259" i="6"/>
  <c r="J263" i="6"/>
  <c r="J107" i="6"/>
  <c r="H248" i="6"/>
  <c r="H298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E437" i="6"/>
  <c r="D437" i="6"/>
  <c r="I436" i="6"/>
  <c r="F436" i="6"/>
  <c r="E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H409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D293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H286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H241" i="6"/>
  <c r="E241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H231" i="6"/>
  <c r="H9" i="3" s="1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E38" i="3"/>
  <c r="F10" i="2"/>
  <c r="E11" i="2"/>
  <c r="D34" i="2"/>
  <c r="I10" i="2"/>
  <c r="I42" i="2" s="1"/>
  <c r="E37" i="2"/>
  <c r="D37" i="2" s="1"/>
  <c r="J42" i="2" l="1"/>
  <c r="H42" i="2"/>
  <c r="D11" i="2"/>
  <c r="F42" i="2"/>
  <c r="G42" i="2"/>
  <c r="G6" i="3"/>
  <c r="G55" i="3" s="1"/>
  <c r="D38" i="3"/>
  <c r="I6" i="3"/>
  <c r="I55" i="3" s="1"/>
  <c r="D7" i="3"/>
  <c r="E6" i="3"/>
  <c r="D8" i="3"/>
  <c r="E10" i="2"/>
  <c r="D6" i="3" l="1"/>
  <c r="E55" i="3"/>
  <c r="E42" i="2"/>
  <c r="D10" i="2"/>
  <c r="D42" i="2" l="1"/>
  <c r="D55" i="3"/>
</calcChain>
</file>

<file path=xl/sharedStrings.xml><?xml version="1.0" encoding="utf-8"?>
<sst xmlns="http://schemas.openxmlformats.org/spreadsheetml/2006/main" count="910" uniqueCount="556">
  <si>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</si>
  <si>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</si>
  <si>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</si>
  <si>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</si>
  <si>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</si>
  <si>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</si>
  <si>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</si>
  <si>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</si>
  <si>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</si>
  <si>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</si>
  <si>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</si>
  <si>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</si>
  <si>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</si>
  <si>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</si>
  <si>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</si>
  <si>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</si>
  <si>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</si>
  <si>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</si>
  <si>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</si>
  <si>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</si>
  <si>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</si>
  <si>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</si>
  <si>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</si>
  <si>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</si>
  <si>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</si>
  <si>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</si>
  <si>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</si>
  <si>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</si>
  <si>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</si>
  <si>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</si>
  <si>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</si>
  <si>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</si>
  <si>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</si>
  <si>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</si>
  <si>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</si>
  <si>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</si>
  <si>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</si>
  <si>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</si>
  <si>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</si>
  <si>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</si>
  <si>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</si>
  <si>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</si>
  <si>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</si>
  <si>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</si>
  <si>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</si>
  <si>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</si>
  <si>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</si>
  <si>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</si>
  <si>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</si>
  <si>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</si>
  <si>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</si>
  <si>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</si>
  <si>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</si>
  <si>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</si>
  <si>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</si>
  <si>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</si>
  <si>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</si>
  <si>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</si>
  <si>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</si>
  <si>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</si>
  <si>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</si>
  <si>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</si>
  <si>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</si>
  <si>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</si>
  <si>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</si>
  <si>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</si>
  <si>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</si>
  <si>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</si>
  <si>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</si>
  <si>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</si>
  <si>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</si>
  <si>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</si>
  <si>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</si>
  <si>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</si>
  <si>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</si>
  <si>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</si>
  <si>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</si>
  <si>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</si>
  <si>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</si>
  <si>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</si>
  <si>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</si>
  <si>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</si>
  <si>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</si>
  <si>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</si>
  <si>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</si>
  <si>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</si>
  <si>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</si>
  <si>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</si>
  <si>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</si>
  <si>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</si>
  <si>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</si>
  <si>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</si>
  <si>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</si>
  <si>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</si>
  <si>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</si>
  <si>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</si>
  <si>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</si>
  <si>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</si>
  <si>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</si>
  <si>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</si>
  <si>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</si>
  <si>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</si>
  <si>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</si>
  <si>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</si>
  <si>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</si>
  <si>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</si>
  <si>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</si>
  <si>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</si>
  <si>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</si>
  <si>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</si>
  <si>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</si>
  <si>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</si>
  <si>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</si>
  <si>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</si>
  <si>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</si>
  <si>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</si>
  <si>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</si>
  <si>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</si>
  <si>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</si>
  <si>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</si>
  <si>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</si>
  <si>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</si>
  <si>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</si>
  <si>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</si>
  <si>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</si>
  <si>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</si>
  <si>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</si>
  <si>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</si>
  <si>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</si>
  <si>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</si>
  <si>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</si>
  <si>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</si>
  <si>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</si>
  <si>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</si>
  <si>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</si>
  <si>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</si>
  <si>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</si>
  <si>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</si>
  <si>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</si>
  <si>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</si>
  <si>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</si>
  <si>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</si>
  <si>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</si>
  <si>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</si>
  <si>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</si>
  <si>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</si>
  <si>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</si>
  <si>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</si>
  <si>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</si>
  <si>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</si>
  <si>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</si>
  <si>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</si>
  <si>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</si>
  <si>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</si>
  <si>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</si>
  <si>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</si>
  <si>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</si>
  <si>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</si>
  <si>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</si>
  <si>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</si>
  <si>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</si>
  <si>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</si>
  <si>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</si>
  <si>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</si>
  <si>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</si>
  <si>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</si>
  <si>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</si>
  <si>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</si>
  <si>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</si>
  <si>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</si>
  <si>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</si>
  <si>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</si>
  <si>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</si>
  <si>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</si>
  <si>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</si>
  <si>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</si>
  <si>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</si>
  <si>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</si>
  <si>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</si>
  <si>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</si>
  <si>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</si>
  <si>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</si>
  <si>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</si>
  <si>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</si>
  <si>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</si>
  <si>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</si>
  <si>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</si>
  <si>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</si>
  <si>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</si>
  <si>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</si>
  <si>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</si>
  <si>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</si>
  <si>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</si>
  <si>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</si>
  <si>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</si>
  <si>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</si>
  <si>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</si>
  <si>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</si>
  <si>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</si>
  <si>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</si>
  <si>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</si>
  <si>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</si>
  <si>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</si>
  <si>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</si>
  <si>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</si>
  <si>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</si>
  <si>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</si>
  <si>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</si>
  <si>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</si>
  <si>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</si>
  <si>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</si>
  <si>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</si>
  <si>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</si>
  <si>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</si>
  <si>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</si>
  <si>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</si>
  <si>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</si>
  <si>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</si>
  <si>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</si>
  <si>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</si>
  <si>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</si>
  <si>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</si>
  <si>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</si>
  <si>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</si>
  <si>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</si>
  <si>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</si>
  <si>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</si>
  <si>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</si>
  <si>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</si>
  <si>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</si>
  <si>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</si>
  <si>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</si>
  <si>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</si>
  <si>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</si>
  <si>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</si>
  <si>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</si>
  <si>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</si>
  <si>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</si>
  <si>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</si>
  <si>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</si>
  <si>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</si>
  <si>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</si>
  <si>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</si>
  <si>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</si>
  <si>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</si>
  <si>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</si>
  <si>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</si>
  <si>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</si>
  <si>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</si>
  <si>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</si>
  <si>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</si>
  <si>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</si>
  <si>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</si>
  <si>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</si>
  <si>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</si>
  <si>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</si>
  <si>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</si>
  <si>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</si>
  <si>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</si>
  <si>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</si>
  <si>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</si>
  <si>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</si>
  <si>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</si>
  <si>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</si>
  <si>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</si>
  <si>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</si>
  <si>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</si>
  <si>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</si>
  <si>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</si>
  <si>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</si>
  <si>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</si>
  <si>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</si>
  <si>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</si>
  <si>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</si>
  <si>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</si>
  <si>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</si>
  <si>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</si>
  <si>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</si>
  <si>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</si>
  <si>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</si>
  <si>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</si>
  <si>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</si>
  <si>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</si>
  <si>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</si>
  <si>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</si>
  <si>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</si>
  <si>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</si>
  <si>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</si>
  <si>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</si>
  <si>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</si>
  <si>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</si>
  <si>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</si>
  <si>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</si>
  <si>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</si>
  <si>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</si>
  <si>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</si>
  <si>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</si>
  <si>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</si>
  <si>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</si>
  <si>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</si>
  <si>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</si>
  <si>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</si>
  <si>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</si>
  <si>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</si>
  <si>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</si>
  <si>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</si>
  <si>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</si>
  <si>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</si>
  <si>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</si>
  <si>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</si>
  <si>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</si>
  <si>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</si>
  <si>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</si>
  <si>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</si>
  <si>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</si>
  <si>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</si>
  <si>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</si>
  <si>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</si>
  <si>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</si>
  <si>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</si>
  <si>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</si>
  <si>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</si>
  <si>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</si>
  <si>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</si>
  <si>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</si>
  <si>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</si>
  <si>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</si>
  <si>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</si>
  <si>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</si>
  <si>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</si>
  <si>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</si>
  <si>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</si>
  <si>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</si>
  <si>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</si>
  <si>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</si>
  <si>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</si>
  <si>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</si>
  <si>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</si>
  <si>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</si>
  <si>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</si>
  <si>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</si>
  <si>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</si>
  <si>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</si>
  <si>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</si>
  <si>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</si>
  <si>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</si>
  <si>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</si>
  <si>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</si>
  <si>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</si>
  <si>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</si>
  <si>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</si>
  <si>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</si>
  <si>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</si>
  <si>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</si>
  <si>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</si>
  <si>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</si>
  <si>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</si>
  <si>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</si>
  <si>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</si>
  <si>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</si>
  <si>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</si>
  <si>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</si>
  <si>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</si>
  <si>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</si>
  <si>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</si>
  <si>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</si>
  <si>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</si>
  <si>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</si>
  <si>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</si>
  <si>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</si>
  <si>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</si>
  <si>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</si>
  <si>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</si>
  <si>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</si>
  <si>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</si>
  <si>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</si>
  <si>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</si>
  <si>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</si>
  <si>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</si>
  <si>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</si>
  <si>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</si>
  <si>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</si>
  <si>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</si>
  <si>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</si>
  <si>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</si>
  <si>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</si>
  <si>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</si>
  <si>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</si>
  <si>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</si>
  <si>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</si>
  <si>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</si>
  <si>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</si>
  <si>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</si>
  <si>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</si>
  <si>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</si>
  <si>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</si>
  <si>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</si>
  <si>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</si>
  <si>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</si>
  <si>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</si>
  <si>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</si>
  <si>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</si>
  <si>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</si>
  <si>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</si>
  <si>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</si>
  <si>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</si>
  <si>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</si>
  <si>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</si>
  <si>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</si>
  <si>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</si>
  <si>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</si>
  <si>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</si>
  <si>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</si>
  <si>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</si>
  <si>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</si>
  <si>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</si>
  <si>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</si>
  <si>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</si>
  <si>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</si>
  <si>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</si>
  <si>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</si>
  <si>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</si>
  <si>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</si>
  <si>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</si>
  <si>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</si>
  <si>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</si>
  <si>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</si>
  <si>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</si>
  <si>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</si>
  <si>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</si>
  <si>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</si>
  <si>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</si>
  <si>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</si>
  <si>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</si>
  <si>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</si>
  <si>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</si>
  <si>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</si>
  <si>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</si>
  <si>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</si>
  <si>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</si>
  <si>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</si>
  <si>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</si>
  <si>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</si>
  <si>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</si>
  <si>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</si>
  <si>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</si>
  <si>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</si>
  <si>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</si>
  <si>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</si>
  <si>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</si>
  <si>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</si>
  <si>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</si>
  <si>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</si>
  <si>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</si>
  <si>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</si>
  <si>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</si>
  <si>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</si>
  <si>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</si>
  <si>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</si>
  <si>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</si>
  <si>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</si>
  <si>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</si>
  <si>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</si>
  <si>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</si>
  <si>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</si>
  <si>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</si>
  <si>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</si>
  <si>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</si>
  <si>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</si>
  <si>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</si>
  <si>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</si>
  <si>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</si>
  <si>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</si>
  <si>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</si>
  <si>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</si>
  <si>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</si>
  <si>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</si>
  <si>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</si>
  <si>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</si>
  <si>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</si>
  <si>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</si>
  <si>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</si>
  <si>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</si>
  <si>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</si>
  <si>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</si>
  <si>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</si>
  <si>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</si>
  <si>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</si>
  <si>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</si>
  <si>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</si>
  <si>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</si>
  <si>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</si>
  <si>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</si>
  <si>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</si>
  <si>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</si>
  <si>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</si>
  <si>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</si>
  <si>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</si>
  <si>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</si>
  <si>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</si>
  <si>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</si>
  <si>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</si>
  <si>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</si>
  <si>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</si>
  <si>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</si>
  <si>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</si>
  <si>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</si>
  <si>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</si>
  <si>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</si>
  <si>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</si>
  <si>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</si>
  <si>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</si>
  <si>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</si>
  <si>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</si>
  <si>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</si>
  <si>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</si>
  <si>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</si>
  <si>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</si>
  <si>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</si>
  <si>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</si>
  <si>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</si>
  <si>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</si>
  <si>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</si>
  <si>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</si>
  <si>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</si>
  <si>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</si>
  <si>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</si>
  <si>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</si>
  <si>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</si>
  <si>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</si>
  <si>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</si>
  <si>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</si>
  <si>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</si>
  <si>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</si>
  <si>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</si>
  <si>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</si>
  <si>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</si>
  <si>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</si>
  <si>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</si>
  <si>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</si>
  <si>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</si>
  <si>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</si>
  <si>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</si>
  <si>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</si>
  <si>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</si>
  <si>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</si>
  <si>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</si>
  <si>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</si>
  <si>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</si>
  <si>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</si>
  <si>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</si>
  <si>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</si>
  <si>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</si>
  <si>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</si>
  <si>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</si>
  <si>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ФИНАНСИЈСКИ ПЛАН ЗА 2023.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</si>
</sst>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0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abSelected="1" topLeftCell="A343" workbookViewId="0">
      <selection activeCell="H302" sqref="H302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1" t="s">
        <v>554</v>
      </c>
      <c r="E1" s="132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3" t="str">
        <f>biop</f>
        <v>ВРБАС</v>
      </c>
      <c r="E2" s="134"/>
    </row>
    <row r="3" spans="1:10" ht="25.5" x14ac:dyDescent="0.35">
      <c r="A3" s="4"/>
      <c r="B3" s="1"/>
      <c r="C3" s="112" t="s">
        <v>555</v>
      </c>
      <c r="D3" s="112"/>
      <c r="E3" s="112"/>
      <c r="F3" s="112"/>
      <c r="G3" s="112"/>
      <c r="H3" s="112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3" t="s">
        <v>2</v>
      </c>
      <c r="B12" s="115" t="s">
        <v>3</v>
      </c>
      <c r="C12" s="115" t="s">
        <v>4</v>
      </c>
      <c r="D12" s="115" t="s">
        <v>5</v>
      </c>
      <c r="E12" s="115"/>
      <c r="F12" s="115"/>
      <c r="G12" s="115"/>
      <c r="H12" s="115"/>
      <c r="I12" s="115"/>
      <c r="J12" s="117"/>
    </row>
    <row r="13" spans="1:10" x14ac:dyDescent="0.25">
      <c r="A13" s="114"/>
      <c r="B13" s="110"/>
      <c r="C13" s="116"/>
      <c r="D13" s="109" t="s">
        <v>6</v>
      </c>
      <c r="E13" s="110" t="s">
        <v>7</v>
      </c>
      <c r="F13" s="110"/>
      <c r="G13" s="110"/>
      <c r="H13" s="110"/>
      <c r="I13" s="110" t="s">
        <v>8</v>
      </c>
      <c r="J13" s="111" t="s">
        <v>9</v>
      </c>
    </row>
    <row r="14" spans="1:10" ht="38.25" x14ac:dyDescent="0.25">
      <c r="A14" s="114"/>
      <c r="B14" s="110"/>
      <c r="C14" s="116"/>
      <c r="D14" s="109"/>
      <c r="E14" s="14" t="s">
        <v>10</v>
      </c>
      <c r="F14" s="14" t="s">
        <v>11</v>
      </c>
      <c r="G14" s="14" t="s">
        <v>12</v>
      </c>
      <c r="H14" s="14" t="s">
        <v>13</v>
      </c>
      <c r="I14" s="110"/>
      <c r="J14" s="111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590986</v>
      </c>
      <c r="E16" s="22">
        <f t="shared" ref="E16:J16" si="0">E17+E141</f>
        <v>7000</v>
      </c>
      <c r="F16" s="22">
        <f t="shared" si="0"/>
        <v>61000</v>
      </c>
      <c r="G16" s="22">
        <f t="shared" si="0"/>
        <v>20000</v>
      </c>
      <c r="H16" s="22">
        <f t="shared" si="0"/>
        <v>469846</v>
      </c>
      <c r="I16" s="22">
        <f t="shared" si="0"/>
        <v>6300</v>
      </c>
      <c r="J16" s="23">
        <f t="shared" si="0"/>
        <v>26840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589486</v>
      </c>
      <c r="E17" s="22">
        <f t="shared" ref="E17:J17" si="2">E18+E70+E84+E96+E125+E130+E134</f>
        <v>7000</v>
      </c>
      <c r="F17" s="22">
        <f t="shared" si="2"/>
        <v>61000</v>
      </c>
      <c r="G17" s="22">
        <f t="shared" si="2"/>
        <v>20000</v>
      </c>
      <c r="H17" s="22">
        <f t="shared" si="2"/>
        <v>469846</v>
      </c>
      <c r="I17" s="22">
        <f t="shared" si="2"/>
        <v>6300</v>
      </c>
      <c r="J17" s="23">
        <f t="shared" si="2"/>
        <v>25340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07" t="s">
        <v>2</v>
      </c>
      <c r="B21" s="108" t="s">
        <v>3</v>
      </c>
      <c r="C21" s="109" t="s">
        <v>4</v>
      </c>
      <c r="D21" s="110" t="s">
        <v>5</v>
      </c>
      <c r="E21" s="110"/>
      <c r="F21" s="110"/>
      <c r="G21" s="110"/>
      <c r="H21" s="110"/>
      <c r="I21" s="110"/>
      <c r="J21" s="111"/>
    </row>
    <row r="22" spans="1:10" x14ac:dyDescent="0.25">
      <c r="A22" s="107"/>
      <c r="B22" s="108"/>
      <c r="C22" s="109"/>
      <c r="D22" s="109" t="s">
        <v>6</v>
      </c>
      <c r="E22" s="110" t="s">
        <v>7</v>
      </c>
      <c r="F22" s="110"/>
      <c r="G22" s="110"/>
      <c r="H22" s="110"/>
      <c r="I22" s="110" t="s">
        <v>8</v>
      </c>
      <c r="J22" s="111" t="s">
        <v>9</v>
      </c>
    </row>
    <row r="23" spans="1:10" ht="38.25" x14ac:dyDescent="0.25">
      <c r="A23" s="107"/>
      <c r="B23" s="108"/>
      <c r="C23" s="109"/>
      <c r="D23" s="109"/>
      <c r="E23" s="14" t="s">
        <v>10</v>
      </c>
      <c r="F23" s="14" t="s">
        <v>11</v>
      </c>
      <c r="G23" s="14" t="s">
        <v>12</v>
      </c>
      <c r="H23" s="14" t="s">
        <v>13</v>
      </c>
      <c r="I23" s="110"/>
      <c r="J23" s="111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07" t="s">
        <v>2</v>
      </c>
      <c r="B53" s="108" t="s">
        <v>3</v>
      </c>
      <c r="C53" s="109" t="s">
        <v>4</v>
      </c>
      <c r="D53" s="110" t="s">
        <v>5</v>
      </c>
      <c r="E53" s="110"/>
      <c r="F53" s="110"/>
      <c r="G53" s="110"/>
      <c r="H53" s="110"/>
      <c r="I53" s="110"/>
      <c r="J53" s="111"/>
    </row>
    <row r="54" spans="1:10" x14ac:dyDescent="0.25">
      <c r="A54" s="107"/>
      <c r="B54" s="108"/>
      <c r="C54" s="109"/>
      <c r="D54" s="109" t="s">
        <v>6</v>
      </c>
      <c r="E54" s="110" t="s">
        <v>7</v>
      </c>
      <c r="F54" s="110"/>
      <c r="G54" s="110"/>
      <c r="H54" s="110"/>
      <c r="I54" s="110" t="s">
        <v>8</v>
      </c>
      <c r="J54" s="111" t="s">
        <v>9</v>
      </c>
    </row>
    <row r="55" spans="1:10" ht="38.25" x14ac:dyDescent="0.25">
      <c r="A55" s="107"/>
      <c r="B55" s="108"/>
      <c r="C55" s="109"/>
      <c r="D55" s="109"/>
      <c r="E55" s="14" t="s">
        <v>10</v>
      </c>
      <c r="F55" s="14" t="s">
        <v>11</v>
      </c>
      <c r="G55" s="14" t="s">
        <v>12</v>
      </c>
      <c r="H55" s="14" t="s">
        <v>13</v>
      </c>
      <c r="I55" s="110"/>
      <c r="J55" s="111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07" t="s">
        <v>2</v>
      </c>
      <c r="B80" s="108" t="s">
        <v>3</v>
      </c>
      <c r="C80" s="109" t="s">
        <v>4</v>
      </c>
      <c r="D80" s="110" t="s">
        <v>5</v>
      </c>
      <c r="E80" s="110"/>
      <c r="F80" s="110"/>
      <c r="G80" s="110"/>
      <c r="H80" s="110"/>
      <c r="I80" s="110"/>
      <c r="J80" s="111"/>
    </row>
    <row r="81" spans="1:10" x14ac:dyDescent="0.25">
      <c r="A81" s="107"/>
      <c r="B81" s="108"/>
      <c r="C81" s="109"/>
      <c r="D81" s="109" t="s">
        <v>6</v>
      </c>
      <c r="E81" s="110" t="s">
        <v>7</v>
      </c>
      <c r="F81" s="110"/>
      <c r="G81" s="110"/>
      <c r="H81" s="110"/>
      <c r="I81" s="110" t="s">
        <v>8</v>
      </c>
      <c r="J81" s="111" t="s">
        <v>9</v>
      </c>
    </row>
    <row r="82" spans="1:10" ht="38.25" x14ac:dyDescent="0.25">
      <c r="A82" s="107"/>
      <c r="B82" s="108"/>
      <c r="C82" s="109"/>
      <c r="D82" s="109"/>
      <c r="E82" s="14" t="s">
        <v>10</v>
      </c>
      <c r="F82" s="14" t="s">
        <v>11</v>
      </c>
      <c r="G82" s="14" t="s">
        <v>12</v>
      </c>
      <c r="H82" s="14" t="s">
        <v>13</v>
      </c>
      <c r="I82" s="110"/>
      <c r="J82" s="111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20000</v>
      </c>
      <c r="E84" s="22">
        <f t="shared" ref="E84:J84" si="16">E85+E88+E93</f>
        <v>0</v>
      </c>
      <c r="F84" s="22">
        <f t="shared" si="16"/>
        <v>0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20000</v>
      </c>
      <c r="E93" s="22">
        <f t="shared" ref="E93:J93" si="19">E94+E95</f>
        <v>0</v>
      </c>
      <c r="F93" s="22">
        <f t="shared" si="19"/>
        <v>0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20000</v>
      </c>
      <c r="E94" s="35"/>
      <c r="F94" s="35"/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31940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300</v>
      </c>
      <c r="I96" s="22">
        <f t="shared" si="20"/>
        <v>6300</v>
      </c>
      <c r="J96" s="23">
        <f t="shared" si="20"/>
        <v>25340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800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300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800</v>
      </c>
      <c r="E101" s="39"/>
      <c r="F101" s="39"/>
      <c r="G101" s="39"/>
      <c r="H101" s="39">
        <v>300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23340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23340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23340</v>
      </c>
      <c r="E107" s="35"/>
      <c r="F107" s="35"/>
      <c r="G107" s="35"/>
      <c r="H107" s="35"/>
      <c r="I107" s="35"/>
      <c r="J107" s="36">
        <f>20921-70+200-100+2389</f>
        <v>23340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07" t="s">
        <v>2</v>
      </c>
      <c r="B110" s="108" t="s">
        <v>3</v>
      </c>
      <c r="C110" s="109" t="s">
        <v>4</v>
      </c>
      <c r="D110" s="110" t="s">
        <v>5</v>
      </c>
      <c r="E110" s="110"/>
      <c r="F110" s="110"/>
      <c r="G110" s="110"/>
      <c r="H110" s="110"/>
      <c r="I110" s="110"/>
      <c r="J110" s="111"/>
    </row>
    <row r="111" spans="1:10" x14ac:dyDescent="0.25">
      <c r="A111" s="107"/>
      <c r="B111" s="108"/>
      <c r="C111" s="109"/>
      <c r="D111" s="109" t="s">
        <v>6</v>
      </c>
      <c r="E111" s="110" t="s">
        <v>7</v>
      </c>
      <c r="F111" s="110"/>
      <c r="G111" s="110"/>
      <c r="H111" s="110"/>
      <c r="I111" s="110" t="s">
        <v>8</v>
      </c>
      <c r="J111" s="111" t="s">
        <v>9</v>
      </c>
    </row>
    <row r="112" spans="1:10" ht="38.25" x14ac:dyDescent="0.25">
      <c r="A112" s="107"/>
      <c r="B112" s="108"/>
      <c r="C112" s="109"/>
      <c r="D112" s="109"/>
      <c r="E112" s="14" t="s">
        <v>10</v>
      </c>
      <c r="F112" s="14" t="s">
        <v>11</v>
      </c>
      <c r="G112" s="14" t="s">
        <v>12</v>
      </c>
      <c r="H112" s="14" t="s">
        <v>13</v>
      </c>
      <c r="I112" s="110"/>
      <c r="J112" s="111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469546</v>
      </c>
      <c r="E130" s="22">
        <f t="shared" ref="E130:J130" si="29">E131</f>
        <v>0</v>
      </c>
      <c r="F130" s="22">
        <f t="shared" si="29"/>
        <v>0</v>
      </c>
      <c r="G130" s="22">
        <f t="shared" si="29"/>
        <v>0</v>
      </c>
      <c r="H130" s="22">
        <f t="shared" si="29"/>
        <v>469546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469546</v>
      </c>
      <c r="E131" s="22">
        <f t="shared" ref="E131:J131" si="30">E132+E133</f>
        <v>0</v>
      </c>
      <c r="F131" s="22">
        <f t="shared" si="30"/>
        <v>0</v>
      </c>
      <c r="G131" s="22">
        <f t="shared" si="30"/>
        <v>0</v>
      </c>
      <c r="H131" s="22">
        <f t="shared" si="30"/>
        <v>469546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469546</v>
      </c>
      <c r="E132" s="35"/>
      <c r="F132" s="35"/>
      <c r="G132" s="35"/>
      <c r="H132" s="35">
        <f>460629+1917-200+6100+500+600</f>
        <v>469546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68000</v>
      </c>
      <c r="E134" s="22">
        <f t="shared" ref="E134:J134" si="31">E135</f>
        <v>7000</v>
      </c>
      <c r="F134" s="22">
        <f t="shared" si="31"/>
        <v>61000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68000</v>
      </c>
      <c r="E135" s="22">
        <f t="shared" ref="E135:J135" si="32">E140</f>
        <v>7000</v>
      </c>
      <c r="F135" s="22">
        <f t="shared" si="32"/>
        <v>61000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07" t="s">
        <v>2</v>
      </c>
      <c r="B136" s="108" t="s">
        <v>3</v>
      </c>
      <c r="C136" s="109" t="s">
        <v>4</v>
      </c>
      <c r="D136" s="110" t="s">
        <v>5</v>
      </c>
      <c r="E136" s="110"/>
      <c r="F136" s="110"/>
      <c r="G136" s="110"/>
      <c r="H136" s="110"/>
      <c r="I136" s="110"/>
      <c r="J136" s="111"/>
    </row>
    <row r="137" spans="1:10" x14ac:dyDescent="0.25">
      <c r="A137" s="107"/>
      <c r="B137" s="108"/>
      <c r="C137" s="109"/>
      <c r="D137" s="109" t="s">
        <v>6</v>
      </c>
      <c r="E137" s="110" t="s">
        <v>7</v>
      </c>
      <c r="F137" s="110"/>
      <c r="G137" s="110"/>
      <c r="H137" s="110"/>
      <c r="I137" s="110" t="s">
        <v>8</v>
      </c>
      <c r="J137" s="111" t="s">
        <v>9</v>
      </c>
    </row>
    <row r="138" spans="1:10" ht="38.25" x14ac:dyDescent="0.25">
      <c r="A138" s="107"/>
      <c r="B138" s="108"/>
      <c r="C138" s="109"/>
      <c r="D138" s="109"/>
      <c r="E138" s="14" t="s">
        <v>10</v>
      </c>
      <c r="F138" s="14" t="s">
        <v>11</v>
      </c>
      <c r="G138" s="14" t="s">
        <v>12</v>
      </c>
      <c r="H138" s="14" t="s">
        <v>13</v>
      </c>
      <c r="I138" s="110"/>
      <c r="J138" s="111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68000</v>
      </c>
      <c r="E140" s="35">
        <v>7000</v>
      </c>
      <c r="F140" s="35">
        <v>61000</v>
      </c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07" t="s">
        <v>2</v>
      </c>
      <c r="B163" s="108" t="s">
        <v>3</v>
      </c>
      <c r="C163" s="109" t="s">
        <v>4</v>
      </c>
      <c r="D163" s="110" t="s">
        <v>5</v>
      </c>
      <c r="E163" s="110"/>
      <c r="F163" s="110"/>
      <c r="G163" s="110"/>
      <c r="H163" s="110"/>
      <c r="I163" s="110"/>
      <c r="J163" s="111"/>
    </row>
    <row r="164" spans="1:10" x14ac:dyDescent="0.25">
      <c r="A164" s="107"/>
      <c r="B164" s="108"/>
      <c r="C164" s="109"/>
      <c r="D164" s="109" t="s">
        <v>6</v>
      </c>
      <c r="E164" s="110" t="s">
        <v>7</v>
      </c>
      <c r="F164" s="110"/>
      <c r="G164" s="110"/>
      <c r="H164" s="110"/>
      <c r="I164" s="110" t="s">
        <v>8</v>
      </c>
      <c r="J164" s="111" t="s">
        <v>9</v>
      </c>
    </row>
    <row r="165" spans="1:10" ht="38.25" x14ac:dyDescent="0.25">
      <c r="A165" s="107"/>
      <c r="B165" s="108"/>
      <c r="C165" s="109"/>
      <c r="D165" s="109"/>
      <c r="E165" s="14" t="s">
        <v>10</v>
      </c>
      <c r="F165" s="14" t="s">
        <v>11</v>
      </c>
      <c r="G165" s="14" t="s">
        <v>12</v>
      </c>
      <c r="H165" s="14" t="s">
        <v>13</v>
      </c>
      <c r="I165" s="110"/>
      <c r="J165" s="111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07" t="s">
        <v>2</v>
      </c>
      <c r="B189" s="108" t="s">
        <v>3</v>
      </c>
      <c r="C189" s="109" t="s">
        <v>4</v>
      </c>
      <c r="D189" s="110" t="s">
        <v>5</v>
      </c>
      <c r="E189" s="110"/>
      <c r="F189" s="110"/>
      <c r="G189" s="110"/>
      <c r="H189" s="110"/>
      <c r="I189" s="110"/>
      <c r="J189" s="111"/>
    </row>
    <row r="190" spans="1:10" x14ac:dyDescent="0.25">
      <c r="A190" s="107"/>
      <c r="B190" s="108"/>
      <c r="C190" s="109"/>
      <c r="D190" s="109" t="s">
        <v>6</v>
      </c>
      <c r="E190" s="110" t="s">
        <v>7</v>
      </c>
      <c r="F190" s="110"/>
      <c r="G190" s="110"/>
      <c r="H190" s="110"/>
      <c r="I190" s="110" t="s">
        <v>8</v>
      </c>
      <c r="J190" s="111" t="s">
        <v>9</v>
      </c>
    </row>
    <row r="191" spans="1:10" ht="38.25" x14ac:dyDescent="0.25">
      <c r="A191" s="107"/>
      <c r="B191" s="108"/>
      <c r="C191" s="109"/>
      <c r="D191" s="109"/>
      <c r="E191" s="14" t="s">
        <v>10</v>
      </c>
      <c r="F191" s="14" t="s">
        <v>11</v>
      </c>
      <c r="G191" s="14" t="s">
        <v>12</v>
      </c>
      <c r="H191" s="14" t="s">
        <v>13</v>
      </c>
      <c r="I191" s="110"/>
      <c r="J191" s="111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07" t="s">
        <v>2</v>
      </c>
      <c r="B211" s="108" t="s">
        <v>3</v>
      </c>
      <c r="C211" s="109" t="s">
        <v>4</v>
      </c>
      <c r="D211" s="110" t="s">
        <v>5</v>
      </c>
      <c r="E211" s="110"/>
      <c r="F211" s="110"/>
      <c r="G211" s="110"/>
      <c r="H211" s="110"/>
      <c r="I211" s="110"/>
      <c r="J211" s="111"/>
    </row>
    <row r="212" spans="1:10" x14ac:dyDescent="0.25">
      <c r="A212" s="107"/>
      <c r="B212" s="108"/>
      <c r="C212" s="109"/>
      <c r="D212" s="109" t="s">
        <v>6</v>
      </c>
      <c r="E212" s="110" t="s">
        <v>7</v>
      </c>
      <c r="F212" s="110"/>
      <c r="G212" s="110"/>
      <c r="H212" s="110"/>
      <c r="I212" s="110" t="s">
        <v>8</v>
      </c>
      <c r="J212" s="111" t="s">
        <v>9</v>
      </c>
    </row>
    <row r="213" spans="1:10" ht="38.25" x14ac:dyDescent="0.25">
      <c r="A213" s="107"/>
      <c r="B213" s="108"/>
      <c r="C213" s="109"/>
      <c r="D213" s="109"/>
      <c r="E213" s="14" t="s">
        <v>10</v>
      </c>
      <c r="F213" s="14" t="s">
        <v>11</v>
      </c>
      <c r="G213" s="14" t="s">
        <v>12</v>
      </c>
      <c r="H213" s="14" t="s">
        <v>13</v>
      </c>
      <c r="I213" s="110"/>
      <c r="J213" s="111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590986</v>
      </c>
      <c r="E218" s="44">
        <f t="shared" ref="E218:J218" si="57">E16+E170</f>
        <v>7000</v>
      </c>
      <c r="F218" s="44">
        <f t="shared" si="57"/>
        <v>61000</v>
      </c>
      <c r="G218" s="44">
        <f t="shared" si="57"/>
        <v>20000</v>
      </c>
      <c r="H218" s="44">
        <f t="shared" si="57"/>
        <v>469846</v>
      </c>
      <c r="I218" s="44">
        <f t="shared" si="57"/>
        <v>6300</v>
      </c>
      <c r="J218" s="45">
        <f t="shared" si="57"/>
        <v>26840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8" t="s">
        <v>2</v>
      </c>
      <c r="B223" s="120" t="s">
        <v>3</v>
      </c>
      <c r="C223" s="120" t="s">
        <v>4</v>
      </c>
      <c r="D223" s="120" t="s">
        <v>196</v>
      </c>
      <c r="E223" s="123"/>
      <c r="F223" s="123"/>
      <c r="G223" s="123"/>
      <c r="H223" s="123"/>
      <c r="I223" s="123"/>
      <c r="J223" s="124"/>
    </row>
    <row r="224" spans="1:10" x14ac:dyDescent="0.25">
      <c r="A224" s="119"/>
      <c r="B224" s="121"/>
      <c r="C224" s="122"/>
      <c r="D224" s="125" t="s">
        <v>197</v>
      </c>
      <c r="E224" s="125" t="s">
        <v>198</v>
      </c>
      <c r="F224" s="121"/>
      <c r="G224" s="121"/>
      <c r="H224" s="121"/>
      <c r="I224" s="125" t="s">
        <v>8</v>
      </c>
      <c r="J224" s="126" t="s">
        <v>9</v>
      </c>
    </row>
    <row r="225" spans="1:10" ht="38.25" x14ac:dyDescent="0.25">
      <c r="A225" s="119"/>
      <c r="B225" s="121"/>
      <c r="C225" s="122"/>
      <c r="D225" s="121"/>
      <c r="E225" s="51" t="s">
        <v>199</v>
      </c>
      <c r="F225" s="51" t="s">
        <v>11</v>
      </c>
      <c r="G225" s="51" t="s">
        <v>12</v>
      </c>
      <c r="H225" s="51" t="s">
        <v>13</v>
      </c>
      <c r="I225" s="121"/>
      <c r="J225" s="127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590986</v>
      </c>
      <c r="E227" s="22">
        <f t="shared" ref="E227:J227" si="59">E228+E424</f>
        <v>7000</v>
      </c>
      <c r="F227" s="22">
        <f t="shared" si="59"/>
        <v>61000</v>
      </c>
      <c r="G227" s="22">
        <f t="shared" si="59"/>
        <v>20000</v>
      </c>
      <c r="H227" s="22">
        <f t="shared" si="59"/>
        <v>469846</v>
      </c>
      <c r="I227" s="22">
        <f t="shared" si="59"/>
        <v>6300</v>
      </c>
      <c r="J227" s="23">
        <f t="shared" si="59"/>
        <v>26840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522136</v>
      </c>
      <c r="E228" s="22">
        <f t="shared" ref="E228:J228" si="60">E229+E255+E304+E323+E351+E364+E384+E403</f>
        <v>5600</v>
      </c>
      <c r="F228" s="22">
        <f t="shared" si="60"/>
        <v>1850</v>
      </c>
      <c r="G228" s="22">
        <f t="shared" si="60"/>
        <v>18700</v>
      </c>
      <c r="H228" s="22">
        <f t="shared" si="60"/>
        <v>469846</v>
      </c>
      <c r="I228" s="22">
        <f t="shared" si="60"/>
        <v>1100</v>
      </c>
      <c r="J228" s="23">
        <f t="shared" si="60"/>
        <v>25040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418612</v>
      </c>
      <c r="E229" s="22">
        <f t="shared" ref="E229:J229" si="61">E230+E232+E236+E238+E247+E249+E251+E253</f>
        <v>4440</v>
      </c>
      <c r="F229" s="22">
        <f t="shared" si="61"/>
        <v>0</v>
      </c>
      <c r="G229" s="22">
        <f t="shared" si="61"/>
        <v>15860</v>
      </c>
      <c r="H229" s="22">
        <f t="shared" si="61"/>
        <v>386352</v>
      </c>
      <c r="I229" s="22">
        <f t="shared" si="61"/>
        <v>100</v>
      </c>
      <c r="J229" s="23">
        <f t="shared" si="61"/>
        <v>11860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323740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12430</v>
      </c>
      <c r="H230" s="22">
        <f t="shared" si="62"/>
        <v>302280</v>
      </c>
      <c r="I230" s="22">
        <f t="shared" si="62"/>
        <v>0</v>
      </c>
      <c r="J230" s="23">
        <f t="shared" si="62"/>
        <v>8000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323740</v>
      </c>
      <c r="E231" s="35">
        <v>1030</v>
      </c>
      <c r="F231" s="35"/>
      <c r="G231" s="35">
        <f>14630-1200-1000</f>
        <v>12430</v>
      </c>
      <c r="H231" s="35">
        <f>305280-3000</f>
        <v>302280</v>
      </c>
      <c r="I231" s="35"/>
      <c r="J231" s="36">
        <v>8000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50320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3030</v>
      </c>
      <c r="H232" s="22">
        <f t="shared" si="63"/>
        <v>45828</v>
      </c>
      <c r="I232" s="22">
        <f t="shared" si="63"/>
        <v>0</v>
      </c>
      <c r="J232" s="23">
        <f t="shared" si="63"/>
        <v>1300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34274</v>
      </c>
      <c r="E233" s="35">
        <v>103</v>
      </c>
      <c r="F233" s="35"/>
      <c r="G233" s="35">
        <v>2643</v>
      </c>
      <c r="H233" s="35">
        <v>30228</v>
      </c>
      <c r="I233" s="35"/>
      <c r="J233" s="36">
        <v>1300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16046</v>
      </c>
      <c r="E234" s="35">
        <v>59</v>
      </c>
      <c r="F234" s="35"/>
      <c r="G234" s="35">
        <v>387</v>
      </c>
      <c r="H234" s="35">
        <v>15600</v>
      </c>
      <c r="I234" s="35"/>
      <c r="J234" s="36"/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11916</v>
      </c>
      <c r="E238" s="22">
        <f t="shared" ref="E238:J238" si="65">SUM(E239:E246)</f>
        <v>3248</v>
      </c>
      <c r="F238" s="22">
        <f t="shared" si="65"/>
        <v>0</v>
      </c>
      <c r="G238" s="22">
        <f t="shared" si="65"/>
        <v>100</v>
      </c>
      <c r="H238" s="22">
        <f t="shared" si="65"/>
        <v>7808</v>
      </c>
      <c r="I238" s="22">
        <f t="shared" si="65"/>
        <v>0</v>
      </c>
      <c r="J238" s="23">
        <f t="shared" si="65"/>
        <v>760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7656</v>
      </c>
      <c r="E241" s="35">
        <f>3748-500</f>
        <v>3248</v>
      </c>
      <c r="F241" s="35"/>
      <c r="G241" s="35"/>
      <c r="H241" s="35">
        <f>4808-1000</f>
        <v>3808</v>
      </c>
      <c r="I241" s="35"/>
      <c r="J241" s="36">
        <v>600</v>
      </c>
    </row>
    <row r="242" spans="1:10" x14ac:dyDescent="0.25">
      <c r="A242" s="128" t="s">
        <v>2</v>
      </c>
      <c r="B242" s="129" t="s">
        <v>3</v>
      </c>
      <c r="C242" s="130" t="s">
        <v>4</v>
      </c>
      <c r="D242" s="125" t="s">
        <v>196</v>
      </c>
      <c r="E242" s="121"/>
      <c r="F242" s="121"/>
      <c r="G242" s="121"/>
      <c r="H242" s="121"/>
      <c r="I242" s="121"/>
      <c r="J242" s="127"/>
    </row>
    <row r="243" spans="1:10" x14ac:dyDescent="0.25">
      <c r="A243" s="128"/>
      <c r="B243" s="129"/>
      <c r="C243" s="130"/>
      <c r="D243" s="125" t="s">
        <v>197</v>
      </c>
      <c r="E243" s="125" t="s">
        <v>198</v>
      </c>
      <c r="F243" s="121"/>
      <c r="G243" s="121"/>
      <c r="H243" s="121"/>
      <c r="I243" s="125" t="s">
        <v>8</v>
      </c>
      <c r="J243" s="126" t="s">
        <v>9</v>
      </c>
    </row>
    <row r="244" spans="1:10" ht="38.25" x14ac:dyDescent="0.25">
      <c r="A244" s="128"/>
      <c r="B244" s="129"/>
      <c r="C244" s="130"/>
      <c r="D244" s="121"/>
      <c r="E244" s="51" t="s">
        <v>199</v>
      </c>
      <c r="F244" s="51" t="s">
        <v>11</v>
      </c>
      <c r="G244" s="51" t="s">
        <v>12</v>
      </c>
      <c r="H244" s="51" t="s">
        <v>13</v>
      </c>
      <c r="I244" s="121"/>
      <c r="J244" s="127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23636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22936</v>
      </c>
      <c r="I247" s="22">
        <f t="shared" si="66"/>
        <v>0</v>
      </c>
      <c r="J247" s="23">
        <f t="shared" si="66"/>
        <v>400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23636</v>
      </c>
      <c r="E248" s="35"/>
      <c r="F248" s="35"/>
      <c r="G248" s="35">
        <f>400-100</f>
        <v>300</v>
      </c>
      <c r="H248" s="35">
        <f>16230+2000+3000+1706</f>
        <v>22936</v>
      </c>
      <c r="I248" s="35"/>
      <c r="J248" s="36">
        <v>400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8500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900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8500</v>
      </c>
      <c r="E250" s="35"/>
      <c r="F250" s="35"/>
      <c r="G250" s="35"/>
      <c r="H250" s="35">
        <v>7500</v>
      </c>
      <c r="I250" s="35">
        <v>100</v>
      </c>
      <c r="J250" s="36">
        <f>1000-100</f>
        <v>900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98974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1540</v>
      </c>
      <c r="H255" s="22">
        <f t="shared" si="70"/>
        <v>82294</v>
      </c>
      <c r="I255" s="22">
        <f t="shared" si="70"/>
        <v>1000</v>
      </c>
      <c r="J255" s="23">
        <f t="shared" si="70"/>
        <v>11130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27360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26000</v>
      </c>
      <c r="I256" s="22">
        <f t="shared" si="71"/>
        <v>0</v>
      </c>
      <c r="J256" s="23">
        <f t="shared" si="71"/>
        <v>1350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18700</v>
      </c>
      <c r="E258" s="35"/>
      <c r="F258" s="35"/>
      <c r="G258" s="35"/>
      <c r="H258" s="35">
        <f>12500+3000+3000+100+1000-1000</f>
        <v>18600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2900</v>
      </c>
      <c r="E259" s="35"/>
      <c r="F259" s="35"/>
      <c r="G259" s="35"/>
      <c r="H259" s="35">
        <v>2500</v>
      </c>
      <c r="I259" s="35"/>
      <c r="J259" s="36">
        <f>500-100</f>
        <v>400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3200</v>
      </c>
      <c r="E260" s="35"/>
      <c r="F260" s="35"/>
      <c r="G260" s="35"/>
      <c r="H260" s="35">
        <f>2000+1000</f>
        <v>3000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1400</v>
      </c>
      <c r="E261" s="35"/>
      <c r="F261" s="35"/>
      <c r="G261" s="35"/>
      <c r="H261" s="35">
        <v>1300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350</v>
      </c>
      <c r="E263" s="35"/>
      <c r="F263" s="35"/>
      <c r="G263" s="35"/>
      <c r="H263" s="35"/>
      <c r="I263" s="35"/>
      <c r="J263" s="36">
        <f>250+100</f>
        <v>350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10930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7050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5090</v>
      </c>
      <c r="E272" s="35">
        <v>900</v>
      </c>
      <c r="F272" s="35"/>
      <c r="G272" s="35"/>
      <c r="H272" s="35">
        <f>3600+500</f>
        <v>4100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2390</v>
      </c>
      <c r="E273" s="35"/>
      <c r="F273" s="35"/>
      <c r="G273" s="35"/>
      <c r="H273" s="35">
        <f>1500+100+600</f>
        <v>2200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250</v>
      </c>
      <c r="E274" s="35"/>
      <c r="F274" s="35"/>
      <c r="G274" s="35"/>
      <c r="H274" s="35">
        <v>50</v>
      </c>
      <c r="I274" s="35"/>
      <c r="J274" s="36">
        <f>100+100</f>
        <v>200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1850</v>
      </c>
      <c r="E275" s="35"/>
      <c r="F275" s="35">
        <v>750</v>
      </c>
      <c r="G275" s="35"/>
      <c r="H275" s="35">
        <v>200</v>
      </c>
      <c r="I275" s="35"/>
      <c r="J275" s="36">
        <f>1000-100</f>
        <v>900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28" t="s">
        <v>2</v>
      </c>
      <c r="B278" s="129" t="s">
        <v>3</v>
      </c>
      <c r="C278" s="130" t="s">
        <v>4</v>
      </c>
      <c r="D278" s="125" t="s">
        <v>196</v>
      </c>
      <c r="E278" s="121"/>
      <c r="F278" s="121"/>
      <c r="G278" s="121"/>
      <c r="H278" s="121"/>
      <c r="I278" s="121"/>
      <c r="J278" s="127"/>
    </row>
    <row r="279" spans="1:10" x14ac:dyDescent="0.25">
      <c r="A279" s="128"/>
      <c r="B279" s="129"/>
      <c r="C279" s="130"/>
      <c r="D279" s="125" t="s">
        <v>197</v>
      </c>
      <c r="E279" s="125" t="s">
        <v>198</v>
      </c>
      <c r="F279" s="121"/>
      <c r="G279" s="121"/>
      <c r="H279" s="121"/>
      <c r="I279" s="125" t="s">
        <v>8</v>
      </c>
      <c r="J279" s="126" t="s">
        <v>9</v>
      </c>
    </row>
    <row r="280" spans="1:10" ht="38.25" x14ac:dyDescent="0.25">
      <c r="A280" s="128"/>
      <c r="B280" s="129"/>
      <c r="C280" s="130"/>
      <c r="D280" s="121"/>
      <c r="E280" s="51" t="s">
        <v>199</v>
      </c>
      <c r="F280" s="51" t="s">
        <v>11</v>
      </c>
      <c r="G280" s="51" t="s">
        <v>12</v>
      </c>
      <c r="H280" s="51" t="s">
        <v>13</v>
      </c>
      <c r="I280" s="121"/>
      <c r="J280" s="127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6000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1000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5000</v>
      </c>
      <c r="E286" s="35"/>
      <c r="F286" s="35"/>
      <c r="G286" s="35"/>
      <c r="H286" s="35">
        <f>400+600</f>
        <v>1000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5800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0</v>
      </c>
      <c r="H291" s="22">
        <f t="shared" si="75"/>
        <v>4100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1000</v>
      </c>
      <c r="E292" s="35"/>
      <c r="F292" s="35"/>
      <c r="G292" s="35"/>
      <c r="H292" s="35">
        <f>600+600-500</f>
        <v>700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4800</v>
      </c>
      <c r="E293" s="35"/>
      <c r="F293" s="35">
        <v>1100</v>
      </c>
      <c r="G293" s="35"/>
      <c r="H293" s="35">
        <f>3500-600+500</f>
        <v>3400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47564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44024</v>
      </c>
      <c r="I294" s="22">
        <f t="shared" si="76"/>
        <v>950</v>
      </c>
      <c r="J294" s="23">
        <f t="shared" si="76"/>
        <v>2000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3550</v>
      </c>
      <c r="E295" s="35"/>
      <c r="F295" s="35"/>
      <c r="G295" s="35"/>
      <c r="H295" s="35">
        <v>3000</v>
      </c>
      <c r="I295" s="35">
        <v>50</v>
      </c>
      <c r="J295" s="36">
        <v>500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7500</v>
      </c>
      <c r="E298" s="39"/>
      <c r="F298" s="39"/>
      <c r="G298" s="39"/>
      <c r="H298" s="39">
        <f>5100+600+100+500</f>
        <v>6300</v>
      </c>
      <c r="I298" s="39">
        <f>1000-100</f>
        <v>900</v>
      </c>
      <c r="J298" s="40">
        <v>300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500</v>
      </c>
      <c r="E299" s="35"/>
      <c r="F299" s="35"/>
      <c r="G299" s="35"/>
      <c r="H299" s="35">
        <v>500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32614</v>
      </c>
      <c r="E301" s="35"/>
      <c r="F301" s="35"/>
      <c r="G301" s="35">
        <v>390</v>
      </c>
      <c r="H301" s="35">
        <f>13410-186+7800+3000+2000+3000+2000+700</f>
        <v>31724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1600</v>
      </c>
      <c r="E302" s="35"/>
      <c r="F302" s="35"/>
      <c r="G302" s="35"/>
      <c r="H302" s="35">
        <f>2000-700</f>
        <v>1300</v>
      </c>
      <c r="I302" s="35"/>
      <c r="J302" s="36">
        <v>300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1550</v>
      </c>
      <c r="E303" s="35"/>
      <c r="F303" s="35"/>
      <c r="G303" s="35">
        <v>200</v>
      </c>
      <c r="H303" s="35">
        <v>1200</v>
      </c>
      <c r="I303" s="35"/>
      <c r="J303" s="36">
        <v>150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28" t="s">
        <v>2</v>
      </c>
      <c r="B309" s="129" t="s">
        <v>3</v>
      </c>
      <c r="C309" s="130" t="s">
        <v>4</v>
      </c>
      <c r="D309" s="125" t="s">
        <v>196</v>
      </c>
      <c r="E309" s="121"/>
      <c r="F309" s="121"/>
      <c r="G309" s="121"/>
      <c r="H309" s="121"/>
      <c r="I309" s="121"/>
      <c r="J309" s="127"/>
    </row>
    <row r="310" spans="1:10" x14ac:dyDescent="0.25">
      <c r="A310" s="128"/>
      <c r="B310" s="129"/>
      <c r="C310" s="130"/>
      <c r="D310" s="125" t="s">
        <v>197</v>
      </c>
      <c r="E310" s="125" t="s">
        <v>198</v>
      </c>
      <c r="F310" s="121"/>
      <c r="G310" s="121"/>
      <c r="H310" s="121"/>
      <c r="I310" s="125" t="s">
        <v>8</v>
      </c>
      <c r="J310" s="126" t="s">
        <v>9</v>
      </c>
    </row>
    <row r="311" spans="1:10" ht="38.25" x14ac:dyDescent="0.25">
      <c r="A311" s="128"/>
      <c r="B311" s="129"/>
      <c r="C311" s="130"/>
      <c r="D311" s="121"/>
      <c r="E311" s="51" t="s">
        <v>199</v>
      </c>
      <c r="F311" s="51" t="s">
        <v>11</v>
      </c>
      <c r="G311" s="51" t="s">
        <v>12</v>
      </c>
      <c r="H311" s="51" t="s">
        <v>13</v>
      </c>
      <c r="I311" s="121"/>
      <c r="J311" s="127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28" t="s">
        <v>2</v>
      </c>
      <c r="B339" s="129" t="s">
        <v>3</v>
      </c>
      <c r="C339" s="130" t="s">
        <v>4</v>
      </c>
      <c r="D339" s="125" t="s">
        <v>196</v>
      </c>
      <c r="E339" s="121"/>
      <c r="F339" s="121"/>
      <c r="G339" s="121"/>
      <c r="H339" s="121"/>
      <c r="I339" s="121"/>
      <c r="J339" s="127"/>
    </row>
    <row r="340" spans="1:10" x14ac:dyDescent="0.25">
      <c r="A340" s="128"/>
      <c r="B340" s="129"/>
      <c r="C340" s="130"/>
      <c r="D340" s="125" t="s">
        <v>197</v>
      </c>
      <c r="E340" s="125" t="s">
        <v>198</v>
      </c>
      <c r="F340" s="121"/>
      <c r="G340" s="121"/>
      <c r="H340" s="121"/>
      <c r="I340" s="125" t="s">
        <v>8</v>
      </c>
      <c r="J340" s="126" t="s">
        <v>9</v>
      </c>
    </row>
    <row r="341" spans="1:10" ht="38.25" x14ac:dyDescent="0.25">
      <c r="A341" s="128"/>
      <c r="B341" s="129"/>
      <c r="C341" s="130"/>
      <c r="D341" s="121"/>
      <c r="E341" s="51" t="s">
        <v>199</v>
      </c>
      <c r="F341" s="51" t="s">
        <v>11</v>
      </c>
      <c r="G341" s="51" t="s">
        <v>12</v>
      </c>
      <c r="H341" s="51" t="s">
        <v>13</v>
      </c>
      <c r="I341" s="121"/>
      <c r="J341" s="127"/>
    </row>
    <row r="342" spans="1:10" x14ac:dyDescent="0.25">
      <c r="A342" s="55" t="s">
        <v>19</v>
      </c>
      <c r="B342" s="56" t="s">
        <v>20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0</v>
      </c>
      <c r="I364" s="22">
        <f t="shared" si="94"/>
        <v>0</v>
      </c>
      <c r="J364" s="23">
        <f t="shared" si="94"/>
        <v>0</v>
      </c>
    </row>
    <row r="365" spans="1:10" x14ac:dyDescent="0.25">
      <c r="A365" s="128" t="s">
        <v>2</v>
      </c>
      <c r="B365" s="129" t="s">
        <v>3</v>
      </c>
      <c r="C365" s="130" t="s">
        <v>4</v>
      </c>
      <c r="D365" s="125" t="s">
        <v>196</v>
      </c>
      <c r="E365" s="121"/>
      <c r="F365" s="121"/>
      <c r="G365" s="121"/>
      <c r="H365" s="121"/>
      <c r="I365" s="121"/>
      <c r="J365" s="127"/>
    </row>
    <row r="366" spans="1:10" x14ac:dyDescent="0.25">
      <c r="A366" s="128"/>
      <c r="B366" s="129"/>
      <c r="C366" s="130"/>
      <c r="D366" s="125" t="s">
        <v>197</v>
      </c>
      <c r="E366" s="125" t="s">
        <v>198</v>
      </c>
      <c r="F366" s="121"/>
      <c r="G366" s="121"/>
      <c r="H366" s="121"/>
      <c r="I366" s="125" t="s">
        <v>8</v>
      </c>
      <c r="J366" s="126" t="s">
        <v>9</v>
      </c>
    </row>
    <row r="367" spans="1:10" ht="38.25" x14ac:dyDescent="0.25">
      <c r="A367" s="128"/>
      <c r="B367" s="129"/>
      <c r="C367" s="130"/>
      <c r="D367" s="121"/>
      <c r="E367" s="51" t="s">
        <v>199</v>
      </c>
      <c r="F367" s="51" t="s">
        <v>11</v>
      </c>
      <c r="G367" s="51" t="s">
        <v>12</v>
      </c>
      <c r="H367" s="51" t="s">
        <v>13</v>
      </c>
      <c r="I367" s="121"/>
      <c r="J367" s="127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0</v>
      </c>
      <c r="E382" s="35"/>
      <c r="F382" s="35"/>
      <c r="G382" s="35"/>
      <c r="H382" s="35"/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28" t="s">
        <v>2</v>
      </c>
      <c r="B390" s="129" t="s">
        <v>3</v>
      </c>
      <c r="C390" s="130" t="s">
        <v>4</v>
      </c>
      <c r="D390" s="125" t="s">
        <v>196</v>
      </c>
      <c r="E390" s="121"/>
      <c r="F390" s="121"/>
      <c r="G390" s="121"/>
      <c r="H390" s="121"/>
      <c r="I390" s="121"/>
      <c r="J390" s="127"/>
    </row>
    <row r="391" spans="1:10" x14ac:dyDescent="0.25">
      <c r="A391" s="128"/>
      <c r="B391" s="129"/>
      <c r="C391" s="130"/>
      <c r="D391" s="125" t="s">
        <v>197</v>
      </c>
      <c r="E391" s="125" t="s">
        <v>198</v>
      </c>
      <c r="F391" s="121"/>
      <c r="G391" s="121"/>
      <c r="H391" s="121"/>
      <c r="I391" s="125" t="s">
        <v>8</v>
      </c>
      <c r="J391" s="126" t="s">
        <v>9</v>
      </c>
    </row>
    <row r="392" spans="1:10" ht="38.25" x14ac:dyDescent="0.25">
      <c r="A392" s="128"/>
      <c r="B392" s="129"/>
      <c r="C392" s="130"/>
      <c r="D392" s="121"/>
      <c r="E392" s="51" t="s">
        <v>199</v>
      </c>
      <c r="F392" s="51" t="s">
        <v>11</v>
      </c>
      <c r="G392" s="51" t="s">
        <v>12</v>
      </c>
      <c r="H392" s="51" t="s">
        <v>13</v>
      </c>
      <c r="I392" s="121"/>
      <c r="J392" s="127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1000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300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600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400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100</v>
      </c>
      <c r="E410" s="35"/>
      <c r="F410" s="35"/>
      <c r="G410" s="35"/>
      <c r="H410" s="35"/>
      <c r="I410" s="35"/>
      <c r="J410" s="36">
        <v>100</v>
      </c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400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300</v>
      </c>
      <c r="H411" s="22">
        <f t="shared" si="107"/>
        <v>0</v>
      </c>
      <c r="I411" s="22">
        <f t="shared" si="107"/>
        <v>0</v>
      </c>
      <c r="J411" s="23">
        <f t="shared" si="107"/>
        <v>100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400</v>
      </c>
      <c r="E412" s="35"/>
      <c r="F412" s="35"/>
      <c r="G412" s="35">
        <v>300</v>
      </c>
      <c r="H412" s="35"/>
      <c r="I412" s="35"/>
      <c r="J412" s="36">
        <v>100</v>
      </c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0</v>
      </c>
      <c r="H416" s="22">
        <f t="shared" si="109"/>
        <v>0</v>
      </c>
      <c r="I416" s="22">
        <f t="shared" si="109"/>
        <v>0</v>
      </c>
      <c r="J416" s="23">
        <f t="shared" si="109"/>
        <v>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0</v>
      </c>
      <c r="E417" s="35"/>
      <c r="F417" s="35"/>
      <c r="G417" s="35"/>
      <c r="H417" s="35"/>
      <c r="I417" s="35"/>
      <c r="J417" s="36"/>
    </row>
    <row r="418" spans="1:10" x14ac:dyDescent="0.25">
      <c r="A418" s="128" t="s">
        <v>2</v>
      </c>
      <c r="B418" s="129" t="s">
        <v>3</v>
      </c>
      <c r="C418" s="130" t="s">
        <v>4</v>
      </c>
      <c r="D418" s="125" t="s">
        <v>196</v>
      </c>
      <c r="E418" s="121"/>
      <c r="F418" s="121"/>
      <c r="G418" s="121"/>
      <c r="H418" s="121"/>
      <c r="I418" s="121"/>
      <c r="J418" s="127"/>
    </row>
    <row r="419" spans="1:10" x14ac:dyDescent="0.25">
      <c r="A419" s="128"/>
      <c r="B419" s="129"/>
      <c r="C419" s="130"/>
      <c r="D419" s="125" t="s">
        <v>197</v>
      </c>
      <c r="E419" s="125" t="s">
        <v>198</v>
      </c>
      <c r="F419" s="121"/>
      <c r="G419" s="121"/>
      <c r="H419" s="121"/>
      <c r="I419" s="125" t="s">
        <v>8</v>
      </c>
      <c r="J419" s="126" t="s">
        <v>9</v>
      </c>
    </row>
    <row r="420" spans="1:10" ht="38.25" x14ac:dyDescent="0.25">
      <c r="A420" s="128"/>
      <c r="B420" s="129"/>
      <c r="C420" s="130"/>
      <c r="D420" s="121"/>
      <c r="E420" s="51" t="s">
        <v>199</v>
      </c>
      <c r="F420" s="51" t="s">
        <v>11</v>
      </c>
      <c r="G420" s="51" t="s">
        <v>12</v>
      </c>
      <c r="H420" s="51" t="s">
        <v>13</v>
      </c>
      <c r="I420" s="121"/>
      <c r="J420" s="127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68850</v>
      </c>
      <c r="E424" s="22">
        <f t="shared" ref="E424:J424" si="111">E425+E447+E460+E463+E471</f>
        <v>1400</v>
      </c>
      <c r="F424" s="22">
        <f t="shared" si="111"/>
        <v>59150</v>
      </c>
      <c r="G424" s="22">
        <f t="shared" si="111"/>
        <v>1300</v>
      </c>
      <c r="H424" s="22">
        <f t="shared" si="111"/>
        <v>0</v>
      </c>
      <c r="I424" s="22">
        <f t="shared" si="111"/>
        <v>5200</v>
      </c>
      <c r="J424" s="23">
        <f t="shared" si="111"/>
        <v>1800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68850</v>
      </c>
      <c r="E425" s="22">
        <f t="shared" ref="E425:J425" si="112">E426+E431+E441+E443+E445</f>
        <v>1400</v>
      </c>
      <c r="F425" s="22">
        <f t="shared" si="112"/>
        <v>59150</v>
      </c>
      <c r="G425" s="22">
        <f t="shared" si="112"/>
        <v>1300</v>
      </c>
      <c r="H425" s="22">
        <f t="shared" si="112"/>
        <v>0</v>
      </c>
      <c r="I425" s="22">
        <f t="shared" si="112"/>
        <v>5200</v>
      </c>
      <c r="J425" s="23">
        <f t="shared" si="112"/>
        <v>1800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50400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0</v>
      </c>
      <c r="H426" s="22">
        <f t="shared" si="113"/>
        <v>0</v>
      </c>
      <c r="I426" s="22">
        <f t="shared" si="113"/>
        <v>0</v>
      </c>
      <c r="J426" s="23">
        <f t="shared" si="113"/>
        <v>400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400</v>
      </c>
      <c r="E427" s="35"/>
      <c r="F427" s="35"/>
      <c r="G427" s="35"/>
      <c r="H427" s="35"/>
      <c r="I427" s="35"/>
      <c r="J427" s="36">
        <v>400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50000</v>
      </c>
      <c r="E429" s="35"/>
      <c r="F429" s="35">
        <v>50000</v>
      </c>
      <c r="G429" s="35"/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18350</v>
      </c>
      <c r="E431" s="22">
        <f t="shared" ref="E431:J431" si="114">SUM(E432:E440)</f>
        <v>1400</v>
      </c>
      <c r="F431" s="22">
        <f t="shared" si="114"/>
        <v>9150</v>
      </c>
      <c r="G431" s="22">
        <f t="shared" si="114"/>
        <v>1300</v>
      </c>
      <c r="H431" s="22">
        <f t="shared" si="114"/>
        <v>0</v>
      </c>
      <c r="I431" s="22">
        <f t="shared" si="114"/>
        <v>5200</v>
      </c>
      <c r="J431" s="23">
        <f t="shared" si="114"/>
        <v>1300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930</v>
      </c>
      <c r="E433" s="35">
        <v>130</v>
      </c>
      <c r="F433" s="35"/>
      <c r="G433" s="35">
        <v>300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6450</v>
      </c>
      <c r="E436" s="35">
        <f>850-250</f>
        <v>600</v>
      </c>
      <c r="F436" s="35">
        <f>6000-750-2000-1100</f>
        <v>2150</v>
      </c>
      <c r="G436" s="35"/>
      <c r="H436" s="35"/>
      <c r="I436" s="35">
        <f>200+3000</f>
        <v>3200</v>
      </c>
      <c r="J436" s="36">
        <v>500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670</v>
      </c>
      <c r="E437" s="35">
        <f>500+170</f>
        <v>670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3000</v>
      </c>
      <c r="E440" s="35"/>
      <c r="F440" s="35"/>
      <c r="G440" s="35">
        <v>1000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28" t="s">
        <v>2</v>
      </c>
      <c r="B452" s="129" t="s">
        <v>3</v>
      </c>
      <c r="C452" s="130" t="s">
        <v>4</v>
      </c>
      <c r="D452" s="125" t="s">
        <v>196</v>
      </c>
      <c r="E452" s="121"/>
      <c r="F452" s="121"/>
      <c r="G452" s="121"/>
      <c r="H452" s="121"/>
      <c r="I452" s="121"/>
      <c r="J452" s="127"/>
    </row>
    <row r="453" spans="1:10" x14ac:dyDescent="0.25">
      <c r="A453" s="128"/>
      <c r="B453" s="129"/>
      <c r="C453" s="130"/>
      <c r="D453" s="125" t="s">
        <v>197</v>
      </c>
      <c r="E453" s="125" t="s">
        <v>198</v>
      </c>
      <c r="F453" s="121"/>
      <c r="G453" s="121"/>
      <c r="H453" s="121"/>
      <c r="I453" s="125" t="s">
        <v>8</v>
      </c>
      <c r="J453" s="126" t="s">
        <v>9</v>
      </c>
    </row>
    <row r="454" spans="1:10" ht="38.25" x14ac:dyDescent="0.25">
      <c r="A454" s="128"/>
      <c r="B454" s="129"/>
      <c r="C454" s="130"/>
      <c r="D454" s="121"/>
      <c r="E454" s="51" t="s">
        <v>199</v>
      </c>
      <c r="F454" s="51" t="s">
        <v>11</v>
      </c>
      <c r="G454" s="51" t="s">
        <v>12</v>
      </c>
      <c r="H454" s="51" t="s">
        <v>13</v>
      </c>
      <c r="I454" s="121"/>
      <c r="J454" s="127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28" t="s">
        <v>2</v>
      </c>
      <c r="B480" s="129" t="s">
        <v>3</v>
      </c>
      <c r="C480" s="130" t="s">
        <v>4</v>
      </c>
      <c r="D480" s="125" t="s">
        <v>196</v>
      </c>
      <c r="E480" s="121"/>
      <c r="F480" s="121"/>
      <c r="G480" s="121"/>
      <c r="H480" s="121"/>
      <c r="I480" s="121"/>
      <c r="J480" s="127"/>
    </row>
    <row r="481" spans="1:10" x14ac:dyDescent="0.25">
      <c r="A481" s="128"/>
      <c r="B481" s="129"/>
      <c r="C481" s="130"/>
      <c r="D481" s="125" t="s">
        <v>197</v>
      </c>
      <c r="E481" s="125" t="s">
        <v>198</v>
      </c>
      <c r="F481" s="121"/>
      <c r="G481" s="121"/>
      <c r="H481" s="121"/>
      <c r="I481" s="125" t="s">
        <v>8</v>
      </c>
      <c r="J481" s="126" t="s">
        <v>9</v>
      </c>
    </row>
    <row r="482" spans="1:10" ht="38.25" x14ac:dyDescent="0.25">
      <c r="A482" s="128"/>
      <c r="B482" s="129"/>
      <c r="C482" s="130"/>
      <c r="D482" s="121"/>
      <c r="E482" s="51" t="s">
        <v>199</v>
      </c>
      <c r="F482" s="51" t="s">
        <v>11</v>
      </c>
      <c r="G482" s="51" t="s">
        <v>12</v>
      </c>
      <c r="H482" s="51" t="s">
        <v>13</v>
      </c>
      <c r="I482" s="121"/>
      <c r="J482" s="127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28" t="s">
        <v>2</v>
      </c>
      <c r="B507" s="129" t="s">
        <v>3</v>
      </c>
      <c r="C507" s="130" t="s">
        <v>4</v>
      </c>
      <c r="D507" s="125" t="s">
        <v>196</v>
      </c>
      <c r="E507" s="121"/>
      <c r="F507" s="121"/>
      <c r="G507" s="121"/>
      <c r="H507" s="121"/>
      <c r="I507" s="121"/>
      <c r="J507" s="127"/>
    </row>
    <row r="508" spans="1:10" x14ac:dyDescent="0.25">
      <c r="A508" s="128"/>
      <c r="B508" s="129"/>
      <c r="C508" s="130"/>
      <c r="D508" s="125" t="s">
        <v>197</v>
      </c>
      <c r="E508" s="125" t="s">
        <v>198</v>
      </c>
      <c r="F508" s="121"/>
      <c r="G508" s="121"/>
      <c r="H508" s="121"/>
      <c r="I508" s="125" t="s">
        <v>8</v>
      </c>
      <c r="J508" s="126" t="s">
        <v>9</v>
      </c>
    </row>
    <row r="509" spans="1:10" ht="38.25" x14ac:dyDescent="0.25">
      <c r="A509" s="128"/>
      <c r="B509" s="129"/>
      <c r="C509" s="130"/>
      <c r="D509" s="121"/>
      <c r="E509" s="51" t="s">
        <v>199</v>
      </c>
      <c r="F509" s="51" t="s">
        <v>11</v>
      </c>
      <c r="G509" s="51" t="s">
        <v>12</v>
      </c>
      <c r="H509" s="51" t="s">
        <v>13</v>
      </c>
      <c r="I509" s="121"/>
      <c r="J509" s="127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590986</v>
      </c>
      <c r="E530" s="44">
        <f t="shared" ref="E530:J530" si="140">E227+E474</f>
        <v>7000</v>
      </c>
      <c r="F530" s="44">
        <f t="shared" si="140"/>
        <v>61000</v>
      </c>
      <c r="G530" s="44">
        <f t="shared" si="140"/>
        <v>20000</v>
      </c>
      <c r="H530" s="44">
        <f t="shared" si="140"/>
        <v>469846</v>
      </c>
      <c r="I530" s="44">
        <f t="shared" si="140"/>
        <v>6300</v>
      </c>
      <c r="J530" s="45">
        <f t="shared" si="140"/>
        <v>26840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topLeftCell="A25" workbookViewId="0">
      <selection activeCell="N18" sqref="N18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5" t="s">
        <v>555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6"/>
      <c r="B7" s="137" t="s">
        <v>462</v>
      </c>
      <c r="C7" s="138" t="s">
        <v>4</v>
      </c>
      <c r="D7" s="137" t="s">
        <v>463</v>
      </c>
      <c r="E7" s="139" t="s">
        <v>7</v>
      </c>
      <c r="F7" s="139"/>
      <c r="G7" s="139"/>
      <c r="H7" s="139"/>
      <c r="I7" s="137" t="s">
        <v>464</v>
      </c>
      <c r="J7" s="137" t="s">
        <v>465</v>
      </c>
    </row>
    <row r="8" spans="1:10" ht="40.5" customHeight="1" x14ac:dyDescent="0.25">
      <c r="A8" s="136"/>
      <c r="B8" s="137"/>
      <c r="C8" s="138"/>
      <c r="D8" s="137"/>
      <c r="E8" s="65" t="s">
        <v>10</v>
      </c>
      <c r="F8" s="65" t="s">
        <v>11</v>
      </c>
      <c r="G8" s="65" t="s">
        <v>12</v>
      </c>
      <c r="H8" s="65" t="s">
        <v>466</v>
      </c>
      <c r="I8" s="137"/>
      <c r="J8" s="137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590986</v>
      </c>
      <c r="E10" s="71">
        <f t="shared" ref="E10:J10" si="0">E11+E29</f>
        <v>7000</v>
      </c>
      <c r="F10" s="71">
        <f t="shared" si="0"/>
        <v>61000</v>
      </c>
      <c r="G10" s="71">
        <f t="shared" si="0"/>
        <v>20000</v>
      </c>
      <c r="H10" s="71">
        <f t="shared" si="0"/>
        <v>469846</v>
      </c>
      <c r="I10" s="71">
        <f t="shared" si="0"/>
        <v>6300</v>
      </c>
      <c r="J10" s="71">
        <f t="shared" si="0"/>
        <v>26840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589486</v>
      </c>
      <c r="E11" s="71">
        <f t="shared" ref="E11:J11" si="2">E12+E16+E22+E25+E27</f>
        <v>7000</v>
      </c>
      <c r="F11" s="71">
        <f t="shared" si="2"/>
        <v>61000</v>
      </c>
      <c r="G11" s="71">
        <f t="shared" si="2"/>
        <v>20000</v>
      </c>
      <c r="H11" s="71">
        <f t="shared" si="2"/>
        <v>469846</v>
      </c>
      <c r="I11" s="71">
        <f t="shared" si="2"/>
        <v>6300</v>
      </c>
      <c r="J11" s="71">
        <f t="shared" si="2"/>
        <v>25340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20000</v>
      </c>
      <c r="E12" s="71">
        <f t="shared" ref="E12:J12" si="3">SUM(E13:E15)</f>
        <v>0</v>
      </c>
      <c r="F12" s="71">
        <f t="shared" si="3"/>
        <v>0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'2023'!D93</f>
        <v>20000</v>
      </c>
      <c r="E15" s="77"/>
      <c r="F15" s="77"/>
      <c r="G15" s="77">
        <f>'2023'!G93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31940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300</v>
      </c>
      <c r="I16" s="81">
        <f t="shared" si="4"/>
        <v>6300</v>
      </c>
      <c r="J16" s="81">
        <f t="shared" si="4"/>
        <v>25340</v>
      </c>
    </row>
    <row r="17" spans="1:10" x14ac:dyDescent="0.25">
      <c r="A17" s="68"/>
      <c r="B17" s="75">
        <v>741000</v>
      </c>
      <c r="C17" s="76" t="s">
        <v>475</v>
      </c>
      <c r="D17" s="77">
        <f>'2023'!D97</f>
        <v>800</v>
      </c>
      <c r="E17" s="77"/>
      <c r="F17" s="77"/>
      <c r="G17" s="77"/>
      <c r="H17" s="77">
        <f>'2023'!H97</f>
        <v>300</v>
      </c>
      <c r="I17" s="77"/>
      <c r="J17" s="77">
        <f>'2023'!J97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'2023'!D104</f>
        <v>23340</v>
      </c>
      <c r="E18" s="77"/>
      <c r="F18" s="77"/>
      <c r="G18" s="77"/>
      <c r="H18" s="77"/>
      <c r="I18" s="77"/>
      <c r="J18" s="77">
        <f>'2023'!J104</f>
        <v>23340</v>
      </c>
    </row>
    <row r="19" spans="1:10" ht="24" x14ac:dyDescent="0.25">
      <c r="A19" s="68"/>
      <c r="B19" s="75">
        <v>743000</v>
      </c>
      <c r="C19" s="76" t="s">
        <v>477</v>
      </c>
      <c r="D19" s="77">
        <f>'2023'!D109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'2023'!D120</f>
        <v>6300</v>
      </c>
      <c r="E20" s="77"/>
      <c r="F20" s="77"/>
      <c r="G20" s="77"/>
      <c r="H20" s="77"/>
      <c r="I20" s="77">
        <f>'2023'!I120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'2023'!D123</f>
        <v>1500</v>
      </c>
      <c r="E21" s="78"/>
      <c r="F21" s="78"/>
      <c r="G21" s="78"/>
      <c r="H21" s="78"/>
      <c r="I21" s="78"/>
      <c r="J21" s="36">
        <f>'2023'!J124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'2023'!D130</f>
        <v>469546</v>
      </c>
      <c r="E25" s="71">
        <f>'2023'!E130</f>
        <v>0</v>
      </c>
      <c r="F25" s="71">
        <f>'2023'!F130</f>
        <v>0</v>
      </c>
      <c r="G25" s="71">
        <f>'2023'!G130</f>
        <v>0</v>
      </c>
      <c r="H25" s="71">
        <f>'2023'!H130</f>
        <v>469546</v>
      </c>
      <c r="I25" s="71">
        <f>'2023'!I130</f>
        <v>0</v>
      </c>
      <c r="J25" s="71">
        <f>'2023'!J130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'2023'!D131</f>
        <v>469546</v>
      </c>
      <c r="E26" s="77">
        <f>'2023'!E131</f>
        <v>0</v>
      </c>
      <c r="F26" s="77">
        <f>'2023'!F131</f>
        <v>0</v>
      </c>
      <c r="G26" s="77">
        <f>'2023'!G131</f>
        <v>0</v>
      </c>
      <c r="H26" s="77">
        <f>'2023'!H131</f>
        <v>469546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'2023'!D134</f>
        <v>68000</v>
      </c>
      <c r="E27" s="71">
        <f>'2023'!E134</f>
        <v>7000</v>
      </c>
      <c r="F27" s="71">
        <f>'2023'!F134</f>
        <v>61000</v>
      </c>
      <c r="G27" s="71">
        <f>'2023'!G134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'2023'!D135</f>
        <v>68000</v>
      </c>
      <c r="E28" s="77">
        <f>'2023'!E135</f>
        <v>7000</v>
      </c>
      <c r="F28" s="77">
        <f>'2023'!F135</f>
        <v>61000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'2023'!D141</f>
        <v>1500</v>
      </c>
      <c r="E29" s="71">
        <f>'2023'!E141</f>
        <v>0</v>
      </c>
      <c r="F29" s="71">
        <f>'2023'!F141</f>
        <v>0</v>
      </c>
      <c r="G29" s="71">
        <f>'2023'!G141</f>
        <v>0</v>
      </c>
      <c r="H29" s="71">
        <f>'2023'!H141</f>
        <v>0</v>
      </c>
      <c r="I29" s="71">
        <f>'2023'!I141</f>
        <v>0</v>
      </c>
      <c r="J29" s="71">
        <f>'2023'!J141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'2023'!D142</f>
        <v>1500</v>
      </c>
      <c r="E30" s="71">
        <f>'2023'!E142</f>
        <v>0</v>
      </c>
      <c r="F30" s="71">
        <f>'2023'!F142</f>
        <v>0</v>
      </c>
      <c r="G30" s="71">
        <f>'2023'!G142</f>
        <v>0</v>
      </c>
      <c r="H30" s="71">
        <f>'2023'!H142</f>
        <v>0</v>
      </c>
      <c r="I30" s="71">
        <f>'2023'!I142</f>
        <v>0</v>
      </c>
      <c r="J30" s="71">
        <f>'2023'!J142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'2023'!D143</f>
        <v>1000</v>
      </c>
      <c r="E31" s="77">
        <f>'2023'!E143</f>
        <v>0</v>
      </c>
      <c r="F31" s="77">
        <f>'2023'!F143</f>
        <v>0</v>
      </c>
      <c r="G31" s="77">
        <f>'2023'!G143</f>
        <v>0</v>
      </c>
      <c r="H31" s="77">
        <f>'2023'!H143</f>
        <v>0</v>
      </c>
      <c r="I31" s="77">
        <f>'2023'!I143</f>
        <v>0</v>
      </c>
      <c r="J31" s="77">
        <f>'2023'!J143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'2023'!D145</f>
        <v>500</v>
      </c>
      <c r="E32" s="77">
        <f>'2023'!E145</f>
        <v>0</v>
      </c>
      <c r="F32" s="77">
        <f>'2023'!F145</f>
        <v>0</v>
      </c>
      <c r="G32" s="77">
        <f>'2023'!G145</f>
        <v>0</v>
      </c>
      <c r="H32" s="77">
        <f>'2023'!H145</f>
        <v>0</v>
      </c>
      <c r="I32" s="77">
        <f>'2023'!I145</f>
        <v>0</v>
      </c>
      <c r="J32" s="77">
        <f>'2023'!J145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590986</v>
      </c>
      <c r="E42" s="71">
        <f t="shared" ref="E42:J42" si="11">E10+E37</f>
        <v>7000</v>
      </c>
      <c r="F42" s="71">
        <f t="shared" si="11"/>
        <v>61000</v>
      </c>
      <c r="G42" s="71">
        <f t="shared" si="11"/>
        <v>20000</v>
      </c>
      <c r="H42" s="74">
        <f t="shared" si="11"/>
        <v>469846</v>
      </c>
      <c r="I42" s="71">
        <f t="shared" si="11"/>
        <v>6300</v>
      </c>
      <c r="J42" s="71">
        <f t="shared" si="11"/>
        <v>26840</v>
      </c>
    </row>
    <row r="44" spans="1:10" x14ac:dyDescent="0.25">
      <c r="D44" s="91"/>
      <c r="E44" s="91"/>
      <c r="F44" s="91"/>
      <c r="G44" s="91"/>
      <c r="H44" s="91"/>
      <c r="I44" s="91"/>
      <c r="J44" s="91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28" workbookViewId="0">
      <selection activeCell="D43" sqref="D43:J43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6"/>
      <c r="B3" s="137" t="s">
        <v>462</v>
      </c>
      <c r="C3" s="138" t="s">
        <v>4</v>
      </c>
      <c r="D3" s="137" t="s">
        <v>463</v>
      </c>
      <c r="E3" s="139" t="s">
        <v>500</v>
      </c>
      <c r="F3" s="139"/>
      <c r="G3" s="139"/>
      <c r="H3" s="139"/>
      <c r="I3" s="137" t="s">
        <v>464</v>
      </c>
      <c r="J3" s="137" t="s">
        <v>9</v>
      </c>
    </row>
    <row r="4" spans="1:10" ht="24.75" x14ac:dyDescent="0.25">
      <c r="A4" s="136"/>
      <c r="B4" s="137"/>
      <c r="C4" s="138"/>
      <c r="D4" s="137"/>
      <c r="E4" s="65" t="s">
        <v>10</v>
      </c>
      <c r="F4" s="65" t="s">
        <v>11</v>
      </c>
      <c r="G4" s="65" t="s">
        <v>12</v>
      </c>
      <c r="H4" s="65" t="s">
        <v>466</v>
      </c>
      <c r="I4" s="137"/>
      <c r="J4" s="137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590986</v>
      </c>
      <c r="E6" s="81">
        <f t="shared" ref="E6:J6" si="0">E7+E38</f>
        <v>7000</v>
      </c>
      <c r="F6" s="81">
        <f t="shared" si="0"/>
        <v>61000</v>
      </c>
      <c r="G6" s="81">
        <f t="shared" si="0"/>
        <v>20000</v>
      </c>
      <c r="H6" s="81">
        <f t="shared" si="0"/>
        <v>469846</v>
      </c>
      <c r="I6" s="81">
        <f t="shared" si="0"/>
        <v>6300</v>
      </c>
      <c r="J6" s="81">
        <f t="shared" si="0"/>
        <v>26840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522136</v>
      </c>
      <c r="E7" s="81">
        <f t="shared" ref="E7:J7" si="2">E8+E15+E22+E27+E30+E32</f>
        <v>5600</v>
      </c>
      <c r="F7" s="81">
        <f t="shared" si="2"/>
        <v>1850</v>
      </c>
      <c r="G7" s="81">
        <f t="shared" si="2"/>
        <v>18700</v>
      </c>
      <c r="H7" s="81">
        <f t="shared" si="2"/>
        <v>469846</v>
      </c>
      <c r="I7" s="81">
        <f t="shared" si="2"/>
        <v>1100</v>
      </c>
      <c r="J7" s="81">
        <f t="shared" si="2"/>
        <v>25040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418612</v>
      </c>
      <c r="E8" s="81">
        <f t="shared" ref="E8:J8" si="3">SUM(E9:E14)</f>
        <v>4440</v>
      </c>
      <c r="F8" s="81">
        <f t="shared" si="3"/>
        <v>0</v>
      </c>
      <c r="G8" s="81">
        <f t="shared" si="3"/>
        <v>15860</v>
      </c>
      <c r="H8" s="81">
        <f t="shared" si="3"/>
        <v>386352</v>
      </c>
      <c r="I8" s="81">
        <f t="shared" si="3"/>
        <v>100</v>
      </c>
      <c r="J8" s="81">
        <f t="shared" si="3"/>
        <v>11860</v>
      </c>
    </row>
    <row r="9" spans="1:10" ht="24.75" x14ac:dyDescent="0.25">
      <c r="A9" s="68"/>
      <c r="B9" s="86">
        <v>411000</v>
      </c>
      <c r="C9" s="87" t="s">
        <v>504</v>
      </c>
      <c r="D9" s="88">
        <f>'2023'!D231</f>
        <v>323740</v>
      </c>
      <c r="E9" s="88">
        <f>'2023'!E231</f>
        <v>1030</v>
      </c>
      <c r="F9" s="88">
        <f>'2023'!F231</f>
        <v>0</v>
      </c>
      <c r="G9" s="88">
        <f>'2023'!G231</f>
        <v>12430</v>
      </c>
      <c r="H9" s="88">
        <f>'2023'!H231</f>
        <v>302280</v>
      </c>
      <c r="I9" s="88">
        <f>'2023'!I231</f>
        <v>0</v>
      </c>
      <c r="J9" s="88">
        <f>'2023'!J231</f>
        <v>8000</v>
      </c>
    </row>
    <row r="10" spans="1:10" ht="24.75" x14ac:dyDescent="0.25">
      <c r="A10" s="68"/>
      <c r="B10" s="86">
        <v>412000</v>
      </c>
      <c r="C10" s="87" t="s">
        <v>505</v>
      </c>
      <c r="D10" s="88">
        <f>'2023'!D232</f>
        <v>50320</v>
      </c>
      <c r="E10" s="88">
        <f>'2023'!E232</f>
        <v>162</v>
      </c>
      <c r="F10" s="88">
        <f>'2023'!F232</f>
        <v>0</v>
      </c>
      <c r="G10" s="88">
        <f>'2023'!G232</f>
        <v>3030</v>
      </c>
      <c r="H10" s="88">
        <f>'2023'!H232</f>
        <v>45828</v>
      </c>
      <c r="I10" s="88">
        <f>'2023'!I232</f>
        <v>0</v>
      </c>
      <c r="J10" s="88">
        <f>'2023'!J232</f>
        <v>1300</v>
      </c>
    </row>
    <row r="11" spans="1:10" x14ac:dyDescent="0.25">
      <c r="A11" s="68"/>
      <c r="B11" s="86">
        <v>413000</v>
      </c>
      <c r="C11" s="87" t="s">
        <v>506</v>
      </c>
      <c r="D11" s="88">
        <f>'2023'!D236</f>
        <v>500</v>
      </c>
      <c r="E11" s="88">
        <f>'2023'!E236</f>
        <v>0</v>
      </c>
      <c r="F11" s="88">
        <f>'2023'!F236</f>
        <v>0</v>
      </c>
      <c r="G11" s="88">
        <f>'2023'!G236</f>
        <v>0</v>
      </c>
      <c r="H11" s="88">
        <f>'2023'!H236</f>
        <v>0</v>
      </c>
      <c r="I11" s="88">
        <f>'2023'!I236</f>
        <v>0</v>
      </c>
      <c r="J11" s="88">
        <f>'2023'!J236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'2023'!D238</f>
        <v>11916</v>
      </c>
      <c r="E12" s="88">
        <f>'2023'!E238</f>
        <v>3248</v>
      </c>
      <c r="F12" s="88">
        <f>'2023'!F238</f>
        <v>0</v>
      </c>
      <c r="G12" s="88">
        <f>'2023'!G238</f>
        <v>100</v>
      </c>
      <c r="H12" s="88">
        <f>'2023'!H238</f>
        <v>7808</v>
      </c>
      <c r="I12" s="88">
        <f>'2023'!I238</f>
        <v>0</v>
      </c>
      <c r="J12" s="88">
        <f>'2023'!J238</f>
        <v>760</v>
      </c>
    </row>
    <row r="13" spans="1:10" ht="24.75" x14ac:dyDescent="0.25">
      <c r="A13" s="68"/>
      <c r="B13" s="86">
        <v>415000</v>
      </c>
      <c r="C13" s="87" t="s">
        <v>508</v>
      </c>
      <c r="D13" s="88">
        <f>'2023'!D247</f>
        <v>23636</v>
      </c>
      <c r="E13" s="88">
        <f>'2023'!E247</f>
        <v>0</v>
      </c>
      <c r="F13" s="88">
        <f>'2023'!F247</f>
        <v>0</v>
      </c>
      <c r="G13" s="88">
        <f>'2023'!G247</f>
        <v>300</v>
      </c>
      <c r="H13" s="88">
        <f>'2023'!H247</f>
        <v>22936</v>
      </c>
      <c r="I13" s="88">
        <f>'2023'!I247</f>
        <v>0</v>
      </c>
      <c r="J13" s="88">
        <f>'2023'!J247</f>
        <v>400</v>
      </c>
    </row>
    <row r="14" spans="1:10" ht="24.75" x14ac:dyDescent="0.25">
      <c r="A14" s="68"/>
      <c r="B14" s="86">
        <v>416000</v>
      </c>
      <c r="C14" s="87" t="s">
        <v>509</v>
      </c>
      <c r="D14" s="88">
        <f>'2023'!D249</f>
        <v>8500</v>
      </c>
      <c r="E14" s="88">
        <f>'2023'!E249</f>
        <v>0</v>
      </c>
      <c r="F14" s="88">
        <f>'2023'!F249</f>
        <v>0</v>
      </c>
      <c r="G14" s="88">
        <f>'2023'!G249</f>
        <v>0</v>
      </c>
      <c r="H14" s="88">
        <f>'2023'!H249</f>
        <v>7500</v>
      </c>
      <c r="I14" s="88">
        <f>'2023'!I249</f>
        <v>100</v>
      </c>
      <c r="J14" s="88">
        <f>'2023'!J249</f>
        <v>900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98974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1540</v>
      </c>
      <c r="H15" s="81">
        <f t="shared" si="4"/>
        <v>82294</v>
      </c>
      <c r="I15" s="81">
        <f t="shared" si="4"/>
        <v>1000</v>
      </c>
      <c r="J15" s="81">
        <f t="shared" si="4"/>
        <v>11130</v>
      </c>
    </row>
    <row r="16" spans="1:10" x14ac:dyDescent="0.25">
      <c r="A16" s="68"/>
      <c r="B16" s="86">
        <v>421000</v>
      </c>
      <c r="C16" s="87" t="s">
        <v>511</v>
      </c>
      <c r="D16" s="88">
        <f>'2023'!D256</f>
        <v>27360</v>
      </c>
      <c r="E16" s="88">
        <f>'2023'!E256</f>
        <v>10</v>
      </c>
      <c r="F16" s="88">
        <f>'2023'!F256</f>
        <v>0</v>
      </c>
      <c r="G16" s="88">
        <f>'2023'!G256</f>
        <v>0</v>
      </c>
      <c r="H16" s="88">
        <f>'2023'!H256</f>
        <v>26000</v>
      </c>
      <c r="I16" s="88">
        <f>'2023'!I256</f>
        <v>0</v>
      </c>
      <c r="J16" s="88">
        <f>'2023'!J256</f>
        <v>1350</v>
      </c>
    </row>
    <row r="17" spans="1:10" x14ac:dyDescent="0.25">
      <c r="A17" s="68"/>
      <c r="B17" s="86">
        <v>422000</v>
      </c>
      <c r="C17" s="87" t="s">
        <v>512</v>
      </c>
      <c r="D17" s="88">
        <f>'2023'!D264</f>
        <v>1320</v>
      </c>
      <c r="E17" s="88">
        <f>'2023'!E264</f>
        <v>0</v>
      </c>
      <c r="F17" s="88">
        <f>'2023'!F264</f>
        <v>0</v>
      </c>
      <c r="G17" s="88">
        <f>'2023'!G264</f>
        <v>200</v>
      </c>
      <c r="H17" s="88">
        <f>'2023'!H264</f>
        <v>120</v>
      </c>
      <c r="I17" s="88">
        <f>'2023'!I264</f>
        <v>0</v>
      </c>
      <c r="J17" s="88">
        <f>'2023'!J264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'2023'!D270</f>
        <v>10930</v>
      </c>
      <c r="E18" s="88">
        <f>'2023'!E270</f>
        <v>900</v>
      </c>
      <c r="F18" s="88">
        <f>'2023'!F270</f>
        <v>750</v>
      </c>
      <c r="G18" s="88">
        <f>'2023'!G270</f>
        <v>0</v>
      </c>
      <c r="H18" s="88">
        <f>'2023'!H270</f>
        <v>7050</v>
      </c>
      <c r="I18" s="88">
        <f>'2023'!I270</f>
        <v>50</v>
      </c>
      <c r="J18" s="88">
        <f>'2023'!J270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'2023'!D283</f>
        <v>6000</v>
      </c>
      <c r="E19" s="88">
        <f>'2023'!E283</f>
        <v>250</v>
      </c>
      <c r="F19" s="88">
        <f>'2023'!F283</f>
        <v>0</v>
      </c>
      <c r="G19" s="88">
        <f>'2023'!G283</f>
        <v>750</v>
      </c>
      <c r="H19" s="88">
        <f>'2023'!H283</f>
        <v>1000</v>
      </c>
      <c r="I19" s="88">
        <f>'2023'!I283</f>
        <v>0</v>
      </c>
      <c r="J19" s="88">
        <f>'2023'!J283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'2023'!D291</f>
        <v>5800</v>
      </c>
      <c r="E20" s="88">
        <f>'2023'!E291</f>
        <v>0</v>
      </c>
      <c r="F20" s="88">
        <f>'2023'!F291</f>
        <v>1100</v>
      </c>
      <c r="G20" s="88">
        <f>'2023'!G291</f>
        <v>0</v>
      </c>
      <c r="H20" s="88">
        <f>'2023'!H291</f>
        <v>4100</v>
      </c>
      <c r="I20" s="88">
        <f>'2023'!I291</f>
        <v>0</v>
      </c>
      <c r="J20" s="88">
        <f>'2023'!J291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'2023'!D294</f>
        <v>47564</v>
      </c>
      <c r="E21" s="88">
        <f>'2023'!E294</f>
        <v>0</v>
      </c>
      <c r="F21" s="88">
        <f>'2023'!F294</f>
        <v>0</v>
      </c>
      <c r="G21" s="88">
        <f>'2023'!G294</f>
        <v>590</v>
      </c>
      <c r="H21" s="88">
        <f>'2023'!H294</f>
        <v>44024</v>
      </c>
      <c r="I21" s="88">
        <f>'2023'!I294</f>
        <v>950</v>
      </c>
      <c r="J21" s="88">
        <f>'2023'!J294</f>
        <v>2000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'2023'!D305</f>
        <v>1050</v>
      </c>
      <c r="E23" s="88">
        <f>'2023'!E305</f>
        <v>0</v>
      </c>
      <c r="F23" s="88">
        <f>'2023'!F305</f>
        <v>0</v>
      </c>
      <c r="G23" s="88">
        <f>'2023'!G305</f>
        <v>0</v>
      </c>
      <c r="H23" s="88">
        <f>'2023'!H305</f>
        <v>0</v>
      </c>
      <c r="I23" s="88">
        <f>'2023'!I305</f>
        <v>0</v>
      </c>
      <c r="J23" s="88">
        <f>'2023'!J305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'2023'!D323</f>
        <v>2500</v>
      </c>
      <c r="E29" s="88">
        <f>'2023'!E323</f>
        <v>0</v>
      </c>
      <c r="F29" s="88">
        <f>'2023'!F323</f>
        <v>0</v>
      </c>
      <c r="G29" s="88">
        <f>'2023'!G323</f>
        <v>1000</v>
      </c>
      <c r="H29" s="88">
        <f>'2023'!H323</f>
        <v>1000</v>
      </c>
      <c r="I29" s="88">
        <f>'2023'!I323</f>
        <v>0</v>
      </c>
      <c r="J29" s="88">
        <f>'2023'!J323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0</v>
      </c>
      <c r="E31" s="78"/>
      <c r="F31" s="78"/>
      <c r="G31" s="78"/>
      <c r="H31" s="78"/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1000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300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'2023'!D407</f>
        <v>600</v>
      </c>
      <c r="E34" s="88">
        <f>'2023'!E407</f>
        <v>0</v>
      </c>
      <c r="F34" s="88">
        <f>'2023'!F407</f>
        <v>0</v>
      </c>
      <c r="G34" s="88">
        <f>'2023'!G407</f>
        <v>0</v>
      </c>
      <c r="H34" s="88">
        <f>'2023'!H407</f>
        <v>200</v>
      </c>
      <c r="I34" s="88">
        <f>'2023'!I407</f>
        <v>0</v>
      </c>
      <c r="J34" s="88">
        <f>'2023'!J407</f>
        <v>400</v>
      </c>
    </row>
    <row r="35" spans="1:10" ht="24.75" x14ac:dyDescent="0.25">
      <c r="A35" s="68"/>
      <c r="B35" s="86">
        <v>483000</v>
      </c>
      <c r="C35" s="87" t="s">
        <v>530</v>
      </c>
      <c r="D35" s="88">
        <f>'2023'!D411</f>
        <v>400</v>
      </c>
      <c r="E35" s="88">
        <f>'2023'!E411</f>
        <v>0</v>
      </c>
      <c r="F35" s="88">
        <f>'2023'!F411</f>
        <v>0</v>
      </c>
      <c r="G35" s="88">
        <f>'2023'!G411</f>
        <v>300</v>
      </c>
      <c r="H35" s="88">
        <f>'2023'!H411</f>
        <v>0</v>
      </c>
      <c r="I35" s="88">
        <f>'2023'!I411</f>
        <v>0</v>
      </c>
      <c r="J35" s="88">
        <f>'2023'!J411</f>
        <v>100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0</v>
      </c>
      <c r="E37" s="78"/>
      <c r="F37" s="78"/>
      <c r="G37" s="78"/>
      <c r="H37" s="79"/>
      <c r="I37" s="78"/>
      <c r="J37" s="78"/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68850</v>
      </c>
      <c r="E38" s="81">
        <f t="shared" ref="E38:J38" si="9">E39+E44+E47</f>
        <v>1400</v>
      </c>
      <c r="F38" s="81">
        <f t="shared" si="9"/>
        <v>59150</v>
      </c>
      <c r="G38" s="81">
        <f t="shared" si="9"/>
        <v>1300</v>
      </c>
      <c r="H38" s="81">
        <f t="shared" si="9"/>
        <v>0</v>
      </c>
      <c r="I38" s="81">
        <f t="shared" si="9"/>
        <v>5200</v>
      </c>
      <c r="J38" s="81">
        <f t="shared" si="9"/>
        <v>1800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68850</v>
      </c>
      <c r="E39" s="81">
        <f t="shared" ref="E39:J39" si="10">SUM(E40:E43)</f>
        <v>1400</v>
      </c>
      <c r="F39" s="81">
        <f t="shared" si="10"/>
        <v>59150</v>
      </c>
      <c r="G39" s="81">
        <f t="shared" si="10"/>
        <v>1300</v>
      </c>
      <c r="H39" s="81">
        <f t="shared" si="10"/>
        <v>0</v>
      </c>
      <c r="I39" s="81">
        <f t="shared" si="10"/>
        <v>5200</v>
      </c>
      <c r="J39" s="81">
        <f t="shared" si="10"/>
        <v>1800</v>
      </c>
    </row>
    <row r="40" spans="1:10" ht="24.75" x14ac:dyDescent="0.25">
      <c r="A40" s="68"/>
      <c r="B40" s="86">
        <v>511000</v>
      </c>
      <c r="C40" s="87" t="s">
        <v>535</v>
      </c>
      <c r="D40" s="88">
        <f>'2023'!D426</f>
        <v>50400</v>
      </c>
      <c r="E40" s="88">
        <f>'2023'!E426</f>
        <v>0</v>
      </c>
      <c r="F40" s="88">
        <f>'2023'!F426</f>
        <v>50000</v>
      </c>
      <c r="G40" s="88">
        <f>'2023'!G426</f>
        <v>0</v>
      </c>
      <c r="H40" s="88">
        <f>'2023'!H426</f>
        <v>0</v>
      </c>
      <c r="I40" s="88">
        <f>'2023'!I426</f>
        <v>0</v>
      </c>
      <c r="J40" s="88">
        <f>'2023'!J426</f>
        <v>400</v>
      </c>
    </row>
    <row r="41" spans="1:10" x14ac:dyDescent="0.25">
      <c r="A41" s="68"/>
      <c r="B41" s="86">
        <v>512000</v>
      </c>
      <c r="C41" s="87" t="s">
        <v>536</v>
      </c>
      <c r="D41" s="88">
        <f>'2023'!D431</f>
        <v>18350</v>
      </c>
      <c r="E41" s="88">
        <f>'2023'!E431</f>
        <v>1400</v>
      </c>
      <c r="F41" s="88">
        <f>'2023'!F431</f>
        <v>9150</v>
      </c>
      <c r="G41" s="88">
        <f>'2023'!G431</f>
        <v>1300</v>
      </c>
      <c r="H41" s="88">
        <f>'2023'!H431</f>
        <v>0</v>
      </c>
      <c r="I41" s="88">
        <f>'2023'!I431</f>
        <v>5200</v>
      </c>
      <c r="J41" s="88">
        <f>'2023'!J431</f>
        <v>1300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'2023'!D446</f>
        <v>100</v>
      </c>
      <c r="E43" s="88">
        <f>'2023'!E446</f>
        <v>0</v>
      </c>
      <c r="F43" s="88">
        <f>'2023'!F446</f>
        <v>0</v>
      </c>
      <c r="G43" s="88">
        <f>'2023'!G446</f>
        <v>0</v>
      </c>
      <c r="H43" s="88">
        <f>'2023'!H446</f>
        <v>0</v>
      </c>
      <c r="I43" s="88">
        <f>'2023'!I446</f>
        <v>0</v>
      </c>
      <c r="J43" s="88">
        <f>'2023'!J446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590986</v>
      </c>
      <c r="E55" s="81">
        <f t="shared" ref="E55:J55" si="16">E6+E49</f>
        <v>7000</v>
      </c>
      <c r="F55" s="81">
        <f t="shared" si="16"/>
        <v>61000</v>
      </c>
      <c r="G55" s="81">
        <f t="shared" si="16"/>
        <v>20000</v>
      </c>
      <c r="H55" s="81">
        <f t="shared" si="16"/>
        <v>469846</v>
      </c>
      <c r="I55" s="81">
        <f t="shared" si="16"/>
        <v>6300</v>
      </c>
      <c r="J55" s="81">
        <f t="shared" si="16"/>
        <v>26840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2023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2023-01-23T10:24:55Z</cp:lastPrinted>
  <dcterms:created xsi:type="dcterms:W3CDTF">2020-01-27T11:43:35Z</dcterms:created>
  <dcterms:modified xsi:type="dcterms:W3CDTF">2024-01-05T06:45:31Z</dcterms:modified>
</cp:coreProperties>
</file>